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EBOOK\Desktop\"/>
    </mc:Choice>
  </mc:AlternateContent>
  <xr:revisionPtr revIDLastSave="0" documentId="13_ncr:1_{8C4BE731-4D0E-41D1-828A-72537268758D}" xr6:coauthVersionLast="47" xr6:coauthVersionMax="47" xr10:uidLastSave="{00000000-0000-0000-0000-000000000000}"/>
  <bookViews>
    <workbookView xWindow="28680" yWindow="-120" windowWidth="38640" windowHeight="15840" tabRatio="889" activeTab="2" xr2:uid="{00000000-000D-0000-FFFF-FFFF00000000}"/>
  </bookViews>
  <sheets>
    <sheet name="Conta Real" sheetId="3" r:id="rId1"/>
    <sheet name="Dividendos 2022" sheetId="32" r:id="rId2"/>
    <sheet name="Gráfico 1" sheetId="36" r:id="rId3"/>
    <sheet name="Calc1" sheetId="35" state="hidden" r:id="rId4"/>
  </sheets>
  <definedNames>
    <definedName name="_xlnm.Print_Area" localSheetId="0">'Conta Real'!$C$4:$M$32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2" l="1"/>
  <c r="E5" i="32"/>
  <c r="F5" i="32"/>
  <c r="G5" i="32"/>
  <c r="H5" i="32"/>
  <c r="I5" i="32"/>
  <c r="J5" i="32"/>
  <c r="K5" i="32"/>
  <c r="L5" i="32"/>
  <c r="M5" i="32"/>
  <c r="N5" i="32"/>
  <c r="C5" i="32"/>
  <c r="O9" i="32"/>
  <c r="Q6" i="3"/>
  <c r="Q16" i="3"/>
  <c r="Q17" i="3"/>
  <c r="Q18" i="3"/>
  <c r="Q19" i="3"/>
  <c r="Q20" i="3"/>
  <c r="Q21" i="3"/>
  <c r="E20" i="35" a="1"/>
  <c r="E20" i="35" s="1"/>
  <c r="I10" i="35" s="1"/>
  <c r="E17" i="35" a="1"/>
  <c r="E17" i="35" s="1"/>
  <c r="I9" i="35" s="1"/>
  <c r="E14" i="35" a="1"/>
  <c r="E14" i="35" s="1"/>
  <c r="I8" i="35" s="1"/>
  <c r="E11" i="35" a="1"/>
  <c r="E11" i="35" s="1"/>
  <c r="I7" i="35" s="1"/>
  <c r="E8" i="35" a="1"/>
  <c r="E8" i="35" s="1"/>
  <c r="I6" i="35" s="1"/>
  <c r="E5" i="35" a="1"/>
  <c r="E5" i="35" s="1"/>
  <c r="I5" i="35" s="1"/>
  <c r="M3" i="32" l="1"/>
  <c r="C22" i="3"/>
  <c r="L21" i="3"/>
  <c r="F21" i="3"/>
  <c r="L20" i="3"/>
  <c r="F20" i="3"/>
  <c r="L19" i="3"/>
  <c r="F19" i="3"/>
  <c r="R19" i="3" s="1"/>
  <c r="L18" i="3"/>
  <c r="F18" i="3"/>
  <c r="R18" i="3" s="1"/>
  <c r="L17" i="3"/>
  <c r="F17" i="3"/>
  <c r="L16" i="3"/>
  <c r="F16" i="3"/>
  <c r="R16" i="3" s="1"/>
  <c r="L15" i="3"/>
  <c r="F15" i="3"/>
  <c r="L14" i="3"/>
  <c r="F14" i="3"/>
  <c r="L13" i="3"/>
  <c r="F13" i="3"/>
  <c r="L12" i="3"/>
  <c r="F12" i="3"/>
  <c r="L11" i="3"/>
  <c r="F11" i="3"/>
  <c r="L10" i="3"/>
  <c r="F10" i="3"/>
  <c r="L9" i="3"/>
  <c r="F9" i="3"/>
  <c r="L8" i="3"/>
  <c r="F8" i="3"/>
  <c r="L7" i="3"/>
  <c r="F7" i="3"/>
  <c r="L6" i="3"/>
  <c r="F6" i="3"/>
  <c r="L5" i="3"/>
  <c r="F5" i="3"/>
  <c r="L4" i="3"/>
  <c r="F4" i="3"/>
  <c r="R17" i="3" l="1"/>
  <c r="S17" i="3" s="1"/>
  <c r="T17" i="3" s="1"/>
  <c r="R6" i="3"/>
  <c r="S6" i="3" s="1"/>
  <c r="T6" i="3" s="1"/>
  <c r="S18" i="3"/>
  <c r="T18" i="3" s="1"/>
  <c r="R20" i="3"/>
  <c r="S20" i="3" s="1"/>
  <c r="T20" i="3" s="1"/>
  <c r="R21" i="3"/>
  <c r="S21" i="3" s="1"/>
  <c r="T21" i="3" s="1"/>
  <c r="S19" i="3"/>
  <c r="T19" i="3" s="1"/>
  <c r="S16" i="3"/>
  <c r="T16" i="3" s="1"/>
  <c r="H15" i="3"/>
  <c r="I15" i="3" s="1"/>
  <c r="J15" i="3" s="1"/>
  <c r="K15" i="3" s="1"/>
  <c r="M15" i="3" s="1"/>
  <c r="H10" i="3"/>
  <c r="H18" i="3"/>
  <c r="C18" i="3" s="1"/>
  <c r="H5" i="3"/>
  <c r="H13" i="3"/>
  <c r="H21" i="3"/>
  <c r="I21" i="3" s="1"/>
  <c r="J21" i="3" s="1"/>
  <c r="K21" i="3" s="1"/>
  <c r="M21" i="3" s="1"/>
  <c r="H8" i="3"/>
  <c r="H16" i="3"/>
  <c r="H11" i="3"/>
  <c r="I11" i="3" s="1"/>
  <c r="J11" i="3" s="1"/>
  <c r="K11" i="3" s="1"/>
  <c r="M11" i="3" s="1"/>
  <c r="H19" i="3"/>
  <c r="I19" i="3" s="1"/>
  <c r="J19" i="3" s="1"/>
  <c r="K19" i="3" s="1"/>
  <c r="M19" i="3" s="1"/>
  <c r="H6" i="3"/>
  <c r="C6" i="3" s="1"/>
  <c r="H14" i="3"/>
  <c r="I14" i="3" s="1"/>
  <c r="J14" i="3" s="1"/>
  <c r="K14" i="3" s="1"/>
  <c r="M14" i="3" s="1"/>
  <c r="H9" i="3"/>
  <c r="I9" i="3" s="1"/>
  <c r="J9" i="3" s="1"/>
  <c r="K9" i="3" s="1"/>
  <c r="M9" i="3" s="1"/>
  <c r="H17" i="3"/>
  <c r="C17" i="3" s="1"/>
  <c r="H12" i="3"/>
  <c r="H20" i="3"/>
  <c r="C20" i="3" s="1"/>
  <c r="H4" i="3"/>
  <c r="F26" i="3"/>
  <c r="G30" i="3" s="1"/>
  <c r="H7" i="3" l="1"/>
  <c r="I7" i="3" s="1"/>
  <c r="J7" i="3" s="1"/>
  <c r="K7" i="3" s="1"/>
  <c r="M7" i="3" s="1"/>
  <c r="I18" i="3"/>
  <c r="J18" i="3" s="1"/>
  <c r="K18" i="3" s="1"/>
  <c r="M18" i="3" s="1"/>
  <c r="C21" i="3"/>
  <c r="I6" i="3"/>
  <c r="J6" i="3" s="1"/>
  <c r="K6" i="3" s="1"/>
  <c r="M6" i="3" s="1"/>
  <c r="I17" i="3"/>
  <c r="J17" i="3" s="1"/>
  <c r="K17" i="3" s="1"/>
  <c r="M17" i="3" s="1"/>
  <c r="I16" i="3"/>
  <c r="J16" i="3" s="1"/>
  <c r="K16" i="3" s="1"/>
  <c r="M16" i="3" s="1"/>
  <c r="I5" i="3"/>
  <c r="J5" i="3" s="1"/>
  <c r="K5" i="3" s="1"/>
  <c r="M5" i="3" s="1"/>
  <c r="I20" i="3"/>
  <c r="J20" i="3" s="1"/>
  <c r="K20" i="3" s="1"/>
  <c r="M20" i="3" s="1"/>
  <c r="O19" i="3"/>
  <c r="I10" i="3"/>
  <c r="J10" i="3" s="1"/>
  <c r="K10" i="3" s="1"/>
  <c r="M10" i="3" s="1"/>
  <c r="O16" i="3"/>
  <c r="O13" i="3"/>
  <c r="I13" i="3"/>
  <c r="J13" i="3" s="1"/>
  <c r="K13" i="3" s="1"/>
  <c r="M13" i="3" s="1"/>
  <c r="I12" i="3"/>
  <c r="J12" i="3" s="1"/>
  <c r="K12" i="3" s="1"/>
  <c r="M12" i="3" s="1"/>
  <c r="I8" i="3"/>
  <c r="J8" i="3" s="1"/>
  <c r="K8" i="3" s="1"/>
  <c r="M8" i="3" s="1"/>
  <c r="O10" i="3"/>
  <c r="I4" i="3"/>
  <c r="J4" i="3" s="1"/>
  <c r="K4" i="3" s="1"/>
  <c r="M4" i="3" s="1"/>
  <c r="O4" i="3"/>
  <c r="F20" i="35" l="1" a="1"/>
  <c r="F20" i="35" s="1"/>
  <c r="J10" i="35" s="1"/>
  <c r="F17" i="35" a="1"/>
  <c r="F17" i="35" s="1"/>
  <c r="J9" i="35" s="1"/>
  <c r="F14" i="35" a="1"/>
  <c r="F14" i="35" s="1"/>
  <c r="J8" i="35" s="1"/>
  <c r="F11" i="35" a="1"/>
  <c r="F11" i="35" s="1"/>
  <c r="J7" i="35" s="1"/>
  <c r="F5" i="35" a="1"/>
  <c r="F5" i="35" s="1"/>
  <c r="J5" i="35" s="1"/>
  <c r="H23" i="3"/>
  <c r="C15" i="3" s="1"/>
  <c r="H26" i="3"/>
  <c r="O7" i="3"/>
  <c r="C14" i="3" l="1"/>
  <c r="C12" i="3"/>
  <c r="C9" i="3"/>
  <c r="G26" i="3"/>
  <c r="F8" i="35" a="1"/>
  <c r="F8" i="35" s="1"/>
  <c r="J6" i="35" s="1"/>
  <c r="C5" i="3"/>
  <c r="C11" i="3"/>
  <c r="C4" i="3"/>
  <c r="C8" i="3"/>
  <c r="C7" i="3"/>
  <c r="C10" i="3"/>
  <c r="C13" i="3"/>
  <c r="C19" i="3"/>
  <c r="C16" i="3"/>
  <c r="Q12" i="3" l="1"/>
  <c r="R12" i="3" s="1"/>
  <c r="S12" i="3" s="1"/>
  <c r="T12" i="3" s="1"/>
  <c r="Q14" i="3"/>
  <c r="R14" i="3" s="1"/>
  <c r="S14" i="3" s="1"/>
  <c r="T14" i="3" s="1"/>
  <c r="Q11" i="3" l="1"/>
  <c r="R11" i="3" s="1"/>
  <c r="S11" i="3" s="1"/>
  <c r="T11" i="3" s="1"/>
  <c r="Q5" i="3" l="1"/>
  <c r="R5" i="3" s="1"/>
  <c r="S5" i="3" s="1"/>
  <c r="T5" i="3" s="1"/>
  <c r="Q4" i="3" l="1"/>
  <c r="R4" i="3" l="1"/>
  <c r="S4" i="3" s="1"/>
  <c r="T4" i="3" s="1"/>
  <c r="Q9" i="3" l="1"/>
  <c r="R9" i="3" s="1"/>
  <c r="S9" i="3" s="1"/>
  <c r="T9" i="3" s="1"/>
  <c r="Q15" i="3"/>
  <c r="R15" i="3" s="1"/>
  <c r="S15" i="3" s="1"/>
  <c r="T15" i="3" s="1"/>
  <c r="Q7" i="3" l="1"/>
  <c r="R7" i="3" l="1"/>
  <c r="S7" i="3" s="1"/>
  <c r="T7" i="3" s="1"/>
  <c r="Q13" i="3"/>
  <c r="R13" i="3" s="1"/>
  <c r="S13" i="3" s="1"/>
  <c r="T13" i="3" s="1"/>
  <c r="Q8" i="3" l="1"/>
  <c r="R8" i="3" l="1"/>
  <c r="S8" i="3" s="1"/>
  <c r="T8" i="3" s="1"/>
  <c r="Q10" i="3" l="1"/>
  <c r="R10" i="3" l="1"/>
  <c r="S10" i="3" s="1"/>
  <c r="T10" i="3" s="1"/>
  <c r="Q26" i="3"/>
  <c r="I28" i="3" l="1"/>
  <c r="J28" i="3" s="1"/>
  <c r="G28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<sst xmlns="http://schemas.openxmlformats.org/spreadsheetml/2006/main" count="32" uniqueCount="31">
  <si>
    <t xml:space="preserve">Papel </t>
  </si>
  <si>
    <t>Concentração</t>
  </si>
  <si>
    <t>Qtde. Total</t>
  </si>
  <si>
    <t>Preço Médio</t>
  </si>
  <si>
    <t>Valor Custo</t>
  </si>
  <si>
    <t>Última Cotação</t>
  </si>
  <si>
    <t>Financeiro</t>
  </si>
  <si>
    <t>Rentabilidade</t>
  </si>
  <si>
    <t>Caixa</t>
  </si>
  <si>
    <t>Total</t>
  </si>
  <si>
    <t>Rent.</t>
  </si>
  <si>
    <t>Dividendos</t>
  </si>
  <si>
    <t>Custo</t>
  </si>
  <si>
    <t>Preço Custo</t>
  </si>
  <si>
    <t>Setor</t>
  </si>
  <si>
    <t>Com Dividendos</t>
  </si>
  <si>
    <t>jan/22</t>
  </si>
  <si>
    <t>fev/22</t>
  </si>
  <si>
    <t>mar/22</t>
  </si>
  <si>
    <t>abr/22</t>
  </si>
  <si>
    <t>mai/22</t>
  </si>
  <si>
    <t>jun/22</t>
  </si>
  <si>
    <t>jul/22</t>
  </si>
  <si>
    <t>ago/22</t>
  </si>
  <si>
    <t>set/22</t>
  </si>
  <si>
    <t>out/22</t>
  </si>
  <si>
    <t>nov/22</t>
  </si>
  <si>
    <t>dez/22</t>
  </si>
  <si>
    <t>Ticker</t>
  </si>
  <si>
    <t>Soma</t>
  </si>
  <si>
    <t>Renda Mensal 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</si>
</sst>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&quot;R$&quot;\ * #,##0_-;\-&quot;R$&quot;\ * #,##0_-;_-&quot;R$&quot;\ * &quot;-&quot;??_-;_-@_-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0"/>
      <color rgb="FFFF0000"/>
      <name val="Calibri"/>
      <family val="2"/>
      <scheme val="minor"/>
    </font>
    <font>
      <sz val="11"/>
      <name val="Calibri"/>
      <family val="2"/>
    </font>
    <font>
      <sz val="10"/>
      <color theme="0"/>
      <name val="Calibri"/>
      <family val="2"/>
      <scheme val="minor"/>
    </font>
    <font>
      <sz val="14"/>
      <color theme="1"/>
      <name val="Impact"/>
      <family val="2"/>
    </font>
    <font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7" tint="-0.249977111117893"/>
      </left>
      <right style="medium">
        <color theme="7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7" tint="-0.249977111117893"/>
      </left>
      <right style="medium">
        <color theme="7" tint="-0.249977111117893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7" tint="-0.24997711111789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ck">
        <color theme="7" tint="-0.249977111117893"/>
      </left>
      <right style="thin">
        <color theme="0" tint="-0.499984740745262"/>
      </right>
      <top style="thick">
        <color theme="7" tint="-0.249977111117893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7" tint="-0.249977111117893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7" tint="-0.249977111117893"/>
      </right>
      <top style="thick">
        <color theme="7" tint="-0.249977111117893"/>
      </top>
      <bottom style="thin">
        <color theme="0" tint="-0.499984740745262"/>
      </bottom>
      <diagonal/>
    </border>
    <border>
      <left style="medium">
        <color theme="7" tint="-0.249977111117893"/>
      </left>
      <right style="thick">
        <color theme="7" tint="-0.249977111117893"/>
      </right>
      <top style="thick">
        <color theme="7" tint="-0.249977111117893"/>
      </top>
      <bottom/>
      <diagonal/>
    </border>
    <border>
      <left style="thick">
        <color theme="7" tint="-0.249977111117893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7" tint="-0.249977111117893"/>
      </left>
      <right style="thick">
        <color theme="7" tint="-0.249977111117893"/>
      </right>
      <top/>
      <bottom/>
      <diagonal/>
    </border>
    <border>
      <left style="thick">
        <color theme="7" tint="-0.249977111117893"/>
      </left>
      <right style="thin">
        <color theme="0" tint="-0.499984740745262"/>
      </right>
      <top style="thin">
        <color theme="0" tint="-0.499984740745262"/>
      </top>
      <bottom style="thick">
        <color theme="7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7" tint="-0.249977111117893"/>
      </bottom>
      <diagonal/>
    </border>
    <border>
      <left style="thin">
        <color theme="0" tint="-0.499984740745262"/>
      </left>
      <right style="medium">
        <color theme="7" tint="-0.249977111117893"/>
      </right>
      <top style="thin">
        <color theme="0" tint="-0.499984740745262"/>
      </top>
      <bottom style="thick">
        <color theme="7" tint="-0.249977111117893"/>
      </bottom>
      <diagonal/>
    </border>
    <border>
      <left style="medium">
        <color theme="7" tint="-0.249977111117893"/>
      </left>
      <right style="medium">
        <color theme="7" tint="-0.249977111117893"/>
      </right>
      <top style="thin">
        <color indexed="64"/>
      </top>
      <bottom style="thick">
        <color theme="7" tint="-0.249977111117893"/>
      </bottom>
      <diagonal/>
    </border>
    <border>
      <left style="medium">
        <color theme="7" tint="-0.249977111117893"/>
      </left>
      <right style="thick">
        <color theme="7" tint="-0.249977111117893"/>
      </right>
      <top/>
      <bottom style="thick">
        <color theme="7" tint="-0.249977111117893"/>
      </bottom>
      <diagonal/>
    </border>
    <border>
      <left style="medium">
        <color theme="7" tint="-0.249977111117893"/>
      </left>
      <right style="medium">
        <color theme="7" tint="-0.249977111117893"/>
      </right>
      <top style="thick">
        <color theme="7" tint="-0.249977111117893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 style="thick">
        <color theme="7" tint="-0.249977111117893"/>
      </bottom>
      <diagonal/>
    </border>
    <border>
      <left style="medium">
        <color theme="7" tint="-0.249977111117893"/>
      </left>
      <right style="medium">
        <color theme="7" tint="-0.249977111117893"/>
      </right>
      <top/>
      <bottom style="thin">
        <color indexed="64"/>
      </bottom>
      <diagonal/>
    </border>
    <border>
      <left style="thick">
        <color theme="7" tint="-0.249977111117893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ck">
        <color theme="7" tint="-0.249977111117893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1" fillId="0" borderId="0"/>
    <xf numFmtId="0" fontId="13" fillId="0" borderId="0"/>
  </cellStyleXfs>
  <cellXfs count="21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44" fontId="4" fillId="0" borderId="0" xfId="0" applyNumberFormat="1" applyFont="1"/>
    <xf numFmtId="9" fontId="4" fillId="0" borderId="0" xfId="0" applyNumberFormat="1" applyFont="1"/>
    <xf numFmtId="44" fontId="5" fillId="0" borderId="0" xfId="0" applyNumberFormat="1" applyFont="1"/>
    <xf numFmtId="164" fontId="5" fillId="0" borderId="0" xfId="1" applyNumberFormat="1" applyFont="1"/>
    <xf numFmtId="44" fontId="5" fillId="0" borderId="0" xfId="2" applyFont="1"/>
    <xf numFmtId="164" fontId="3" fillId="0" borderId="0" xfId="1" applyNumberFormat="1" applyFont="1"/>
    <xf numFmtId="10" fontId="3" fillId="0" borderId="0" xfId="3" applyNumberFormat="1" applyFont="1" applyFill="1" applyBorder="1"/>
    <xf numFmtId="164" fontId="2" fillId="0" borderId="0" xfId="1" applyNumberFormat="1" applyFont="1"/>
    <xf numFmtId="44" fontId="2" fillId="0" borderId="0" xfId="0" applyNumberFormat="1" applyFont="1" applyBorder="1"/>
    <xf numFmtId="0" fontId="3" fillId="0" borderId="0" xfId="0" applyFont="1" applyBorder="1"/>
    <xf numFmtId="0" fontId="3" fillId="0" borderId="0" xfId="0" applyFont="1" applyFill="1"/>
    <xf numFmtId="44" fontId="3" fillId="0" borderId="0" xfId="0" applyNumberFormat="1" applyFont="1" applyFill="1" applyBorder="1"/>
    <xf numFmtId="44" fontId="3" fillId="0" borderId="0" xfId="3" applyNumberFormat="1" applyFont="1" applyFill="1" applyBorder="1"/>
    <xf numFmtId="164" fontId="2" fillId="0" borderId="0" xfId="1" applyNumberFormat="1" applyFont="1" applyBorder="1"/>
    <xf numFmtId="0" fontId="12" fillId="0" borderId="0" xfId="0" applyFont="1"/>
    <xf numFmtId="164" fontId="12" fillId="0" borderId="0" xfId="1" applyNumberFormat="1" applyFont="1"/>
    <xf numFmtId="166" fontId="3" fillId="0" borderId="0" xfId="3" applyNumberFormat="1" applyFont="1"/>
    <xf numFmtId="0" fontId="12" fillId="0" borderId="0" xfId="0" applyFont="1" applyBorder="1"/>
    <xf numFmtId="0" fontId="4" fillId="0" borderId="0" xfId="0" applyFont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44" fontId="4" fillId="0" borderId="0" xfId="2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14" fillId="0" borderId="0" xfId="1" applyNumberFormat="1" applyFont="1" applyAlignment="1">
      <alignment horizontal="center" vertical="center"/>
    </xf>
    <xf numFmtId="44" fontId="14" fillId="0" borderId="0" xfId="0" applyNumberFormat="1" applyFont="1" applyBorder="1" applyAlignment="1">
      <alignment horizontal="center" vertical="center"/>
    </xf>
    <xf numFmtId="44" fontId="4" fillId="0" borderId="0" xfId="2" applyFont="1" applyBorder="1" applyAlignment="1">
      <alignment horizontal="center" vertical="center"/>
    </xf>
    <xf numFmtId="9" fontId="4" fillId="0" borderId="0" xfId="3" applyFont="1" applyBorder="1" applyAlignment="1">
      <alignment horizontal="center" vertical="center"/>
    </xf>
    <xf numFmtId="44" fontId="4" fillId="0" borderId="0" xfId="2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9" fontId="4" fillId="0" borderId="8" xfId="3" applyFont="1" applyBorder="1" applyAlignment="1">
      <alignment horizontal="center" vertical="center"/>
    </xf>
    <xf numFmtId="9" fontId="4" fillId="4" borderId="11" xfId="3" applyFont="1" applyFill="1" applyBorder="1" applyAlignment="1">
      <alignment horizontal="center" vertical="center"/>
    </xf>
    <xf numFmtId="164" fontId="4" fillId="4" borderId="11" xfId="1" applyNumberFormat="1" applyFont="1" applyFill="1" applyBorder="1" applyAlignment="1" applyProtection="1">
      <alignment horizontal="center" vertical="center"/>
      <protection locked="0"/>
    </xf>
    <xf numFmtId="44" fontId="2" fillId="4" borderId="11" xfId="2" applyFont="1" applyFill="1" applyBorder="1" applyAlignment="1" applyProtection="1">
      <alignment horizontal="center" vertical="center"/>
      <protection locked="0"/>
    </xf>
    <xf numFmtId="44" fontId="4" fillId="4" borderId="11" xfId="2" applyFont="1" applyFill="1" applyBorder="1" applyAlignment="1">
      <alignment horizontal="center" vertical="center"/>
    </xf>
    <xf numFmtId="10" fontId="4" fillId="4" borderId="11" xfId="3" applyNumberFormat="1" applyFont="1" applyFill="1" applyBorder="1" applyAlignment="1">
      <alignment horizontal="center" vertical="center"/>
    </xf>
    <xf numFmtId="44" fontId="4" fillId="4" borderId="11" xfId="0" applyNumberFormat="1" applyFont="1" applyFill="1" applyBorder="1" applyAlignment="1">
      <alignment horizontal="center" vertical="center"/>
    </xf>
    <xf numFmtId="164" fontId="4" fillId="4" borderId="11" xfId="1" applyNumberFormat="1" applyFont="1" applyFill="1" applyBorder="1" applyAlignment="1">
      <alignment horizontal="center" vertical="center"/>
    </xf>
    <xf numFmtId="44" fontId="4" fillId="4" borderId="12" xfId="2" applyFont="1" applyFill="1" applyBorder="1" applyAlignment="1">
      <alignment horizontal="center" vertical="center"/>
    </xf>
    <xf numFmtId="44" fontId="4" fillId="4" borderId="13" xfId="2" applyFont="1" applyFill="1" applyBorder="1" applyAlignment="1">
      <alignment horizontal="center" vertical="center"/>
    </xf>
    <xf numFmtId="10" fontId="4" fillId="4" borderId="13" xfId="3" applyNumberFormat="1" applyFont="1" applyFill="1" applyBorder="1" applyAlignment="1">
      <alignment horizontal="center" vertical="center"/>
    </xf>
    <xf numFmtId="0" fontId="15" fillId="4" borderId="14" xfId="0" applyFont="1" applyFill="1" applyBorder="1" applyAlignment="1" applyProtection="1">
      <alignment horizontal="center" vertical="center"/>
      <protection locked="0"/>
    </xf>
    <xf numFmtId="9" fontId="4" fillId="4" borderId="15" xfId="3" applyFont="1" applyFill="1" applyBorder="1" applyAlignment="1">
      <alignment horizontal="center" vertical="center"/>
    </xf>
    <xf numFmtId="164" fontId="4" fillId="4" borderId="15" xfId="1" applyNumberFormat="1" applyFont="1" applyFill="1" applyBorder="1" applyAlignment="1" applyProtection="1">
      <alignment horizontal="center" vertical="center"/>
      <protection locked="0"/>
    </xf>
    <xf numFmtId="44" fontId="4" fillId="4" borderId="15" xfId="2" applyFont="1" applyFill="1" applyBorder="1" applyAlignment="1" applyProtection="1">
      <alignment horizontal="center" vertical="center"/>
      <protection locked="0"/>
    </xf>
    <xf numFmtId="44" fontId="4" fillId="4" borderId="15" xfId="2" applyFont="1" applyFill="1" applyBorder="1" applyAlignment="1">
      <alignment horizontal="center" vertical="center"/>
    </xf>
    <xf numFmtId="10" fontId="4" fillId="4" borderId="15" xfId="3" applyNumberFormat="1" applyFont="1" applyFill="1" applyBorder="1" applyAlignment="1">
      <alignment horizontal="center" vertical="center"/>
    </xf>
    <xf numFmtId="44" fontId="4" fillId="4" borderId="15" xfId="0" applyNumberFormat="1" applyFont="1" applyFill="1" applyBorder="1" applyAlignment="1">
      <alignment horizontal="center" vertical="center"/>
    </xf>
    <xf numFmtId="164" fontId="4" fillId="4" borderId="15" xfId="1" applyNumberFormat="1" applyFont="1" applyFill="1" applyBorder="1" applyAlignment="1">
      <alignment horizontal="center" vertical="center"/>
    </xf>
    <xf numFmtId="44" fontId="4" fillId="4" borderId="16" xfId="2" applyFont="1" applyFill="1" applyBorder="1" applyAlignment="1">
      <alignment horizontal="center" vertical="center"/>
    </xf>
    <xf numFmtId="0" fontId="15" fillId="4" borderId="18" xfId="0" applyFont="1" applyFill="1" applyBorder="1" applyAlignment="1" applyProtection="1">
      <alignment horizontal="center" vertical="center"/>
      <protection locked="0"/>
    </xf>
    <xf numFmtId="0" fontId="15" fillId="4" borderId="20" xfId="0" applyFont="1" applyFill="1" applyBorder="1" applyAlignment="1" applyProtection="1">
      <alignment horizontal="center" vertical="center"/>
      <protection locked="0"/>
    </xf>
    <xf numFmtId="9" fontId="4" fillId="4" borderId="21" xfId="3" applyFont="1" applyFill="1" applyBorder="1" applyAlignment="1">
      <alignment horizontal="center" vertical="center"/>
    </xf>
    <xf numFmtId="164" fontId="4" fillId="4" borderId="21" xfId="1" applyNumberFormat="1" applyFont="1" applyFill="1" applyBorder="1" applyAlignment="1" applyProtection="1">
      <alignment horizontal="center" vertical="center"/>
      <protection locked="0"/>
    </xf>
    <xf numFmtId="44" fontId="4" fillId="4" borderId="21" xfId="2" applyFont="1" applyFill="1" applyBorder="1" applyAlignment="1" applyProtection="1">
      <alignment horizontal="center" vertical="center"/>
      <protection locked="0"/>
    </xf>
    <xf numFmtId="44" fontId="4" fillId="4" borderId="21" xfId="2" applyFont="1" applyFill="1" applyBorder="1" applyAlignment="1">
      <alignment horizontal="center" vertical="center"/>
    </xf>
    <xf numFmtId="10" fontId="4" fillId="4" borderId="21" xfId="3" applyNumberFormat="1" applyFont="1" applyFill="1" applyBorder="1" applyAlignment="1">
      <alignment horizontal="center" vertical="center"/>
    </xf>
    <xf numFmtId="44" fontId="4" fillId="4" borderId="21" xfId="0" applyNumberFormat="1" applyFont="1" applyFill="1" applyBorder="1" applyAlignment="1">
      <alignment horizontal="center" vertical="center"/>
    </xf>
    <xf numFmtId="164" fontId="4" fillId="4" borderId="21" xfId="1" applyNumberFormat="1" applyFont="1" applyFill="1" applyBorder="1" applyAlignment="1">
      <alignment horizontal="center" vertical="center"/>
    </xf>
    <xf numFmtId="44" fontId="4" fillId="4" borderId="22" xfId="2" applyFont="1" applyFill="1" applyBorder="1" applyAlignment="1">
      <alignment horizontal="center" vertical="center"/>
    </xf>
    <xf numFmtId="9" fontId="4" fillId="4" borderId="13" xfId="3" applyFont="1" applyFill="1" applyBorder="1" applyAlignment="1">
      <alignment horizontal="center" vertical="center"/>
    </xf>
    <xf numFmtId="44" fontId="4" fillId="4" borderId="13" xfId="2" applyFont="1" applyFill="1" applyBorder="1" applyAlignment="1" applyProtection="1">
      <alignment horizontal="center" vertical="center"/>
      <protection locked="0"/>
    </xf>
    <xf numFmtId="44" fontId="4" fillId="6" borderId="15" xfId="2" applyFont="1" applyFill="1" applyBorder="1" applyAlignment="1">
      <alignment horizontal="center" vertical="center"/>
    </xf>
    <xf numFmtId="10" fontId="4" fillId="6" borderId="15" xfId="3" applyNumberFormat="1" applyFont="1" applyFill="1" applyBorder="1" applyAlignment="1">
      <alignment horizontal="center" vertical="center"/>
    </xf>
    <xf numFmtId="44" fontId="4" fillId="6" borderId="15" xfId="0" applyNumberFormat="1" applyFont="1" applyFill="1" applyBorder="1" applyAlignment="1">
      <alignment horizontal="center" vertical="center"/>
    </xf>
    <xf numFmtId="164" fontId="4" fillId="6" borderId="15" xfId="1" applyNumberFormat="1" applyFont="1" applyFill="1" applyBorder="1" applyAlignment="1">
      <alignment horizontal="center" vertical="center"/>
    </xf>
    <xf numFmtId="44" fontId="4" fillId="6" borderId="16" xfId="2" applyFont="1" applyFill="1" applyBorder="1" applyAlignment="1">
      <alignment horizontal="center" vertical="center"/>
    </xf>
    <xf numFmtId="44" fontId="4" fillId="6" borderId="11" xfId="2" applyFont="1" applyFill="1" applyBorder="1" applyAlignment="1">
      <alignment horizontal="center" vertical="center"/>
    </xf>
    <xf numFmtId="10" fontId="4" fillId="6" borderId="11" xfId="3" applyNumberFormat="1" applyFont="1" applyFill="1" applyBorder="1" applyAlignment="1">
      <alignment horizontal="center" vertical="center"/>
    </xf>
    <xf numFmtId="44" fontId="4" fillId="6" borderId="11" xfId="0" applyNumberFormat="1" applyFont="1" applyFill="1" applyBorder="1" applyAlignment="1">
      <alignment horizontal="center" vertical="center"/>
    </xf>
    <xf numFmtId="164" fontId="4" fillId="6" borderId="11" xfId="1" applyNumberFormat="1" applyFont="1" applyFill="1" applyBorder="1" applyAlignment="1">
      <alignment horizontal="center" vertical="center"/>
    </xf>
    <xf numFmtId="44" fontId="4" fillId="6" borderId="12" xfId="2" applyFont="1" applyFill="1" applyBorder="1" applyAlignment="1">
      <alignment horizontal="center" vertical="center"/>
    </xf>
    <xf numFmtId="44" fontId="4" fillId="6" borderId="21" xfId="2" applyFont="1" applyFill="1" applyBorder="1" applyAlignment="1">
      <alignment horizontal="center" vertical="center"/>
    </xf>
    <xf numFmtId="10" fontId="4" fillId="6" borderId="21" xfId="3" applyNumberFormat="1" applyFont="1" applyFill="1" applyBorder="1" applyAlignment="1">
      <alignment horizontal="center" vertical="center"/>
    </xf>
    <xf numFmtId="44" fontId="4" fillId="6" borderId="21" xfId="0" applyNumberFormat="1" applyFont="1" applyFill="1" applyBorder="1" applyAlignment="1">
      <alignment horizontal="center" vertical="center"/>
    </xf>
    <xf numFmtId="164" fontId="4" fillId="6" borderId="21" xfId="1" applyNumberFormat="1" applyFont="1" applyFill="1" applyBorder="1" applyAlignment="1">
      <alignment horizontal="center" vertical="center"/>
    </xf>
    <xf numFmtId="44" fontId="4" fillId="6" borderId="22" xfId="2" applyFont="1" applyFill="1" applyBorder="1" applyAlignment="1">
      <alignment horizontal="center" vertical="center"/>
    </xf>
    <xf numFmtId="0" fontId="15" fillId="6" borderId="14" xfId="0" applyFont="1" applyFill="1" applyBorder="1" applyAlignment="1" applyProtection="1">
      <alignment horizontal="center" vertical="center"/>
      <protection locked="0"/>
    </xf>
    <xf numFmtId="9" fontId="4" fillId="6" borderId="15" xfId="3" applyFont="1" applyFill="1" applyBorder="1" applyAlignment="1">
      <alignment horizontal="center" vertical="center"/>
    </xf>
    <xf numFmtId="164" fontId="4" fillId="6" borderId="15" xfId="1" applyNumberFormat="1" applyFont="1" applyFill="1" applyBorder="1" applyAlignment="1" applyProtection="1">
      <alignment horizontal="center" vertical="center"/>
      <protection locked="0"/>
    </xf>
    <xf numFmtId="44" fontId="2" fillId="6" borderId="15" xfId="2" applyFont="1" applyFill="1" applyBorder="1" applyAlignment="1" applyProtection="1">
      <alignment horizontal="center" vertical="center"/>
      <protection locked="0"/>
    </xf>
    <xf numFmtId="0" fontId="15" fillId="6" borderId="18" xfId="0" applyFont="1" applyFill="1" applyBorder="1" applyAlignment="1" applyProtection="1">
      <alignment horizontal="center" vertical="center"/>
      <protection locked="0"/>
    </xf>
    <xf numFmtId="9" fontId="4" fillId="6" borderId="11" xfId="3" applyFont="1" applyFill="1" applyBorder="1" applyAlignment="1">
      <alignment horizontal="center" vertical="center"/>
    </xf>
    <xf numFmtId="164" fontId="4" fillId="6" borderId="11" xfId="1" applyNumberFormat="1" applyFont="1" applyFill="1" applyBorder="1" applyAlignment="1" applyProtection="1">
      <alignment horizontal="center" vertical="center"/>
      <protection locked="0"/>
    </xf>
    <xf numFmtId="44" fontId="4" fillId="6" borderId="11" xfId="2" applyFont="1" applyFill="1" applyBorder="1" applyAlignment="1" applyProtection="1">
      <alignment horizontal="center" vertical="center"/>
      <protection locked="0"/>
    </xf>
    <xf numFmtId="0" fontId="15" fillId="6" borderId="20" xfId="0" applyFont="1" applyFill="1" applyBorder="1" applyAlignment="1" applyProtection="1">
      <alignment horizontal="center" vertical="center"/>
      <protection locked="0"/>
    </xf>
    <xf numFmtId="9" fontId="4" fillId="6" borderId="21" xfId="3" applyFont="1" applyFill="1" applyBorder="1" applyAlignment="1">
      <alignment horizontal="center" vertical="center"/>
    </xf>
    <xf numFmtId="164" fontId="4" fillId="6" borderId="21" xfId="1" applyNumberFormat="1" applyFont="1" applyFill="1" applyBorder="1" applyAlignment="1" applyProtection="1">
      <alignment horizontal="center" vertical="center"/>
      <protection locked="0"/>
    </xf>
    <xf numFmtId="44" fontId="2" fillId="6" borderId="21" xfId="2" applyFont="1" applyFill="1" applyBorder="1" applyAlignment="1" applyProtection="1">
      <alignment horizontal="center" vertical="center"/>
      <protection locked="0"/>
    </xf>
    <xf numFmtId="164" fontId="4" fillId="0" borderId="0" xfId="1" applyNumberFormat="1" applyFont="1" applyFill="1" applyBorder="1"/>
    <xf numFmtId="44" fontId="2" fillId="0" borderId="0" xfId="2" applyFont="1" applyFill="1" applyBorder="1"/>
    <xf numFmtId="44" fontId="2" fillId="0" borderId="0" xfId="2" applyFont="1" applyBorder="1"/>
    <xf numFmtId="9" fontId="2" fillId="0" borderId="0" xfId="3" applyFont="1" applyBorder="1"/>
    <xf numFmtId="9" fontId="3" fillId="0" borderId="0" xfId="3" applyFont="1" applyBorder="1"/>
    <xf numFmtId="164" fontId="2" fillId="0" borderId="0" xfId="1" applyNumberFormat="1" applyFont="1" applyFill="1" applyBorder="1"/>
    <xf numFmtId="10" fontId="2" fillId="0" borderId="0" xfId="3" applyNumberFormat="1" applyFont="1" applyFill="1" applyBorder="1"/>
    <xf numFmtId="44" fontId="2" fillId="0" borderId="0" xfId="0" applyNumberFormat="1" applyFont="1" applyFill="1" applyBorder="1"/>
    <xf numFmtId="0" fontId="17" fillId="5" borderId="6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44" fontId="0" fillId="0" borderId="0" xfId="0" applyNumberFormat="1"/>
    <xf numFmtId="0" fontId="2" fillId="0" borderId="0" xfId="0" applyFont="1" applyFill="1" applyBorder="1"/>
    <xf numFmtId="0" fontId="3" fillId="0" borderId="0" xfId="0" applyFont="1" applyFill="1" applyBorder="1"/>
    <xf numFmtId="9" fontId="3" fillId="0" borderId="0" xfId="3" applyFont="1" applyFill="1" applyBorder="1"/>
    <xf numFmtId="0" fontId="12" fillId="0" borderId="0" xfId="0" applyFont="1" applyFill="1" applyBorder="1"/>
    <xf numFmtId="44" fontId="7" fillId="0" borderId="0" xfId="0" applyNumberFormat="1" applyFont="1" applyFill="1" applyBorder="1"/>
    <xf numFmtId="0" fontId="14" fillId="0" borderId="0" xfId="0" applyFont="1" applyFill="1" applyBorder="1"/>
    <xf numFmtId="164" fontId="7" fillId="0" borderId="0" xfId="1" applyNumberFormat="1" applyFont="1" applyFill="1" applyBorder="1"/>
    <xf numFmtId="164" fontId="3" fillId="0" borderId="0" xfId="1" applyNumberFormat="1" applyFont="1" applyFill="1" applyBorder="1"/>
    <xf numFmtId="44" fontId="12" fillId="0" borderId="0" xfId="0" applyNumberFormat="1" applyFont="1" applyFill="1" applyBorder="1"/>
    <xf numFmtId="9" fontId="2" fillId="0" borderId="0" xfId="3" applyFont="1" applyFill="1" applyBorder="1" applyAlignment="1">
      <alignment horizontal="center" vertical="center"/>
    </xf>
    <xf numFmtId="9" fontId="2" fillId="0" borderId="0" xfId="3" applyFont="1" applyFill="1" applyBorder="1"/>
    <xf numFmtId="44" fontId="2" fillId="0" borderId="0" xfId="2" applyFont="1" applyFill="1" applyBorder="1" applyAlignment="1">
      <alignment horizontal="center"/>
    </xf>
    <xf numFmtId="9" fontId="9" fillId="0" borderId="0" xfId="3" applyFont="1" applyFill="1" applyBorder="1" applyAlignment="1">
      <alignment horizontal="center"/>
    </xf>
    <xf numFmtId="44" fontId="4" fillId="0" borderId="0" xfId="2" applyFont="1" applyFill="1" applyBorder="1" applyAlignment="1">
      <alignment horizontal="center"/>
    </xf>
    <xf numFmtId="165" fontId="3" fillId="0" borderId="0" xfId="2" applyNumberFormat="1" applyFont="1" applyFill="1" applyBorder="1"/>
    <xf numFmtId="9" fontId="3" fillId="0" borderId="0" xfId="0" applyNumberFormat="1" applyFont="1" applyFill="1" applyBorder="1"/>
    <xf numFmtId="164" fontId="3" fillId="0" borderId="0" xfId="0" applyNumberFormat="1" applyFont="1" applyFill="1" applyBorder="1"/>
    <xf numFmtId="0" fontId="6" fillId="0" borderId="0" xfId="0" applyFont="1" applyFill="1" applyBorder="1"/>
    <xf numFmtId="43" fontId="3" fillId="0" borderId="0" xfId="0" applyNumberFormat="1" applyFont="1" applyFill="1" applyBorder="1"/>
    <xf numFmtId="44" fontId="3" fillId="0" borderId="0" xfId="2" applyFont="1" applyFill="1" applyBorder="1"/>
    <xf numFmtId="43" fontId="3" fillId="0" borderId="0" xfId="1" applyFont="1" applyFill="1" applyBorder="1"/>
    <xf numFmtId="166" fontId="3" fillId="0" borderId="0" xfId="3" applyNumberFormat="1" applyFont="1" applyFill="1" applyBorder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2" fillId="0" borderId="0" xfId="0" applyFont="1" applyFill="1"/>
    <xf numFmtId="0" fontId="15" fillId="6" borderId="29" xfId="0" applyFont="1" applyFill="1" applyBorder="1" applyAlignment="1" applyProtection="1">
      <alignment horizontal="center" vertical="center"/>
      <protection locked="0"/>
    </xf>
    <xf numFmtId="0" fontId="17" fillId="5" borderId="7" xfId="0" applyFont="1" applyFill="1" applyBorder="1" applyAlignment="1">
      <alignment horizontal="center" vertical="center"/>
    </xf>
    <xf numFmtId="44" fontId="16" fillId="0" borderId="3" xfId="2" applyFont="1" applyBorder="1" applyAlignment="1">
      <alignment horizontal="center" vertical="center"/>
    </xf>
    <xf numFmtId="44" fontId="16" fillId="0" borderId="3" xfId="0" applyNumberFormat="1" applyFont="1" applyBorder="1" applyAlignment="1">
      <alignment horizontal="center" vertical="center"/>
    </xf>
    <xf numFmtId="44" fontId="16" fillId="6" borderId="3" xfId="2" applyFont="1" applyFill="1" applyBorder="1" applyAlignment="1">
      <alignment horizontal="center" vertical="center"/>
    </xf>
    <xf numFmtId="44" fontId="16" fillId="0" borderId="30" xfId="2" applyFont="1" applyBorder="1" applyAlignment="1">
      <alignment horizontal="center" vertical="center"/>
    </xf>
    <xf numFmtId="44" fontId="16" fillId="0" borderId="1" xfId="0" applyNumberFormat="1" applyFont="1" applyBorder="1" applyAlignment="1">
      <alignment horizontal="center" vertical="center"/>
    </xf>
    <xf numFmtId="44" fontId="16" fillId="0" borderId="1" xfId="2" applyFont="1" applyBorder="1" applyAlignment="1">
      <alignment horizontal="center" vertical="center"/>
    </xf>
    <xf numFmtId="10" fontId="16" fillId="0" borderId="31" xfId="3" applyNumberFormat="1" applyFont="1" applyFill="1" applyBorder="1" applyAlignment="1">
      <alignment horizontal="center" vertical="center"/>
    </xf>
    <xf numFmtId="44" fontId="16" fillId="0" borderId="32" xfId="2" applyFont="1" applyBorder="1" applyAlignment="1">
      <alignment horizontal="center" vertical="center"/>
    </xf>
    <xf numFmtId="10" fontId="16" fillId="0" borderId="33" xfId="3" applyNumberFormat="1" applyFont="1" applyFill="1" applyBorder="1" applyAlignment="1">
      <alignment horizontal="center" vertical="center"/>
    </xf>
    <xf numFmtId="44" fontId="16" fillId="6" borderId="32" xfId="2" applyFont="1" applyFill="1" applyBorder="1" applyAlignment="1">
      <alignment horizontal="center" vertical="center"/>
    </xf>
    <xf numFmtId="10" fontId="16" fillId="6" borderId="33" xfId="3" applyNumberFormat="1" applyFont="1" applyFill="1" applyBorder="1" applyAlignment="1">
      <alignment horizontal="center" vertical="center"/>
    </xf>
    <xf numFmtId="44" fontId="16" fillId="6" borderId="34" xfId="2" applyFont="1" applyFill="1" applyBorder="1" applyAlignment="1">
      <alignment horizontal="center" vertical="center"/>
    </xf>
    <xf numFmtId="44" fontId="16" fillId="6" borderId="2" xfId="2" applyFont="1" applyFill="1" applyBorder="1" applyAlignment="1">
      <alignment horizontal="center" vertical="center"/>
    </xf>
    <xf numFmtId="10" fontId="16" fillId="6" borderId="35" xfId="3" applyNumberFormat="1" applyFont="1" applyFill="1" applyBorder="1" applyAlignment="1">
      <alignment horizontal="center" vertical="center"/>
    </xf>
    <xf numFmtId="44" fontId="16" fillId="0" borderId="37" xfId="0" applyNumberFormat="1" applyFont="1" applyBorder="1" applyAlignment="1">
      <alignment horizontal="center" vertical="center"/>
    </xf>
    <xf numFmtId="44" fontId="16" fillId="0" borderId="39" xfId="2" applyFont="1" applyBorder="1" applyAlignment="1">
      <alignment horizontal="center" vertical="center"/>
    </xf>
    <xf numFmtId="44" fontId="16" fillId="0" borderId="5" xfId="0" applyNumberFormat="1" applyFont="1" applyBorder="1" applyAlignment="1">
      <alignment horizontal="center" vertical="center"/>
    </xf>
    <xf numFmtId="44" fontId="16" fillId="0" borderId="5" xfId="2" applyFont="1" applyBorder="1" applyAlignment="1">
      <alignment horizontal="center" vertical="center"/>
    </xf>
    <xf numFmtId="10" fontId="16" fillId="0" borderId="40" xfId="3" applyNumberFormat="1" applyFont="1" applyFill="1" applyBorder="1" applyAlignment="1">
      <alignment horizontal="center" vertical="center"/>
    </xf>
    <xf numFmtId="44" fontId="16" fillId="0" borderId="36" xfId="2" applyFont="1" applyBorder="1" applyAlignment="1">
      <alignment horizontal="center" vertical="center"/>
    </xf>
    <xf numFmtId="44" fontId="16" fillId="0" borderId="37" xfId="2" applyFont="1" applyBorder="1" applyAlignment="1">
      <alignment horizontal="center" vertical="center"/>
    </xf>
    <xf numFmtId="10" fontId="16" fillId="0" borderId="38" xfId="3" applyNumberFormat="1" applyFont="1" applyFill="1" applyBorder="1" applyAlignment="1">
      <alignment horizontal="center" vertical="center"/>
    </xf>
    <xf numFmtId="44" fontId="16" fillId="6" borderId="30" xfId="2" applyFont="1" applyFill="1" applyBorder="1" applyAlignment="1">
      <alignment horizontal="center" vertical="center"/>
    </xf>
    <xf numFmtId="44" fontId="16" fillId="6" borderId="1" xfId="2" applyFont="1" applyFill="1" applyBorder="1" applyAlignment="1">
      <alignment horizontal="center" vertical="center"/>
    </xf>
    <xf numFmtId="10" fontId="16" fillId="6" borderId="31" xfId="3" applyNumberFormat="1" applyFont="1" applyFill="1" applyBorder="1" applyAlignment="1">
      <alignment horizontal="center" vertical="center"/>
    </xf>
    <xf numFmtId="44" fontId="16" fillId="6" borderId="3" xfId="0" applyNumberFormat="1" applyFont="1" applyFill="1" applyBorder="1" applyAlignment="1">
      <alignment horizontal="center" vertical="center"/>
    </xf>
    <xf numFmtId="44" fontId="16" fillId="6" borderId="1" xfId="0" applyNumberFormat="1" applyFont="1" applyFill="1" applyBorder="1" applyAlignment="1">
      <alignment horizontal="center" vertical="center"/>
    </xf>
    <xf numFmtId="44" fontId="16" fillId="6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" fontId="2" fillId="0" borderId="0" xfId="0" applyNumberFormat="1" applyFont="1" applyFill="1" applyBorder="1"/>
    <xf numFmtId="10" fontId="2" fillId="0" borderId="0" xfId="0" applyNumberFormat="1" applyFont="1" applyFill="1" applyBorder="1" applyAlignment="1">
      <alignment horizontal="center" vertical="center"/>
    </xf>
    <xf numFmtId="16" fontId="3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 applyProtection="1">
      <alignment horizontal="center" vertical="center"/>
      <protection locked="0"/>
    </xf>
    <xf numFmtId="0" fontId="15" fillId="4" borderId="28" xfId="0" applyFont="1" applyFill="1" applyBorder="1" applyAlignment="1" applyProtection="1">
      <alignment horizontal="center" vertical="center"/>
      <protection locked="0"/>
    </xf>
    <xf numFmtId="44" fontId="2" fillId="0" borderId="6" xfId="2" applyFont="1" applyFill="1" applyBorder="1"/>
    <xf numFmtId="44" fontId="14" fillId="0" borderId="0" xfId="2" applyFont="1" applyBorder="1"/>
    <xf numFmtId="44" fontId="14" fillId="0" borderId="0" xfId="3" applyNumberFormat="1" applyFont="1" applyFill="1" applyBorder="1"/>
    <xf numFmtId="44" fontId="2" fillId="0" borderId="41" xfId="2" applyFont="1" applyFill="1" applyBorder="1" applyAlignment="1">
      <alignment horizontal="center"/>
    </xf>
    <xf numFmtId="10" fontId="2" fillId="0" borderId="6" xfId="3" applyNumberFormat="1" applyFont="1" applyBorder="1" applyAlignment="1">
      <alignment horizontal="center" vertical="center"/>
    </xf>
    <xf numFmtId="44" fontId="4" fillId="0" borderId="41" xfId="0" applyNumberFormat="1" applyFont="1" applyBorder="1" applyAlignment="1">
      <alignment horizontal="center" vertical="center"/>
    </xf>
    <xf numFmtId="44" fontId="4" fillId="0" borderId="42" xfId="0" applyNumberFormat="1" applyFont="1" applyBorder="1" applyAlignment="1">
      <alignment horizontal="center" vertical="center"/>
    </xf>
    <xf numFmtId="10" fontId="4" fillId="3" borderId="6" xfId="3" applyNumberFormat="1" applyFont="1" applyFill="1" applyBorder="1" applyAlignment="1">
      <alignment horizontal="center" vertical="center"/>
    </xf>
    <xf numFmtId="10" fontId="2" fillId="0" borderId="6" xfId="3" applyNumberFormat="1" applyFont="1" applyFill="1" applyBorder="1" applyAlignment="1">
      <alignment horizontal="center"/>
    </xf>
    <xf numFmtId="0" fontId="6" fillId="0" borderId="0" xfId="0" applyFont="1"/>
    <xf numFmtId="166" fontId="6" fillId="0" borderId="0" xfId="3" applyNumberFormat="1" applyFont="1" applyFill="1" applyBorder="1"/>
    <xf numFmtId="17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4" fontId="6" fillId="0" borderId="0" xfId="2" applyFont="1" applyFill="1" applyBorder="1" applyAlignment="1">
      <alignment horizontal="center" vertical="center"/>
    </xf>
    <xf numFmtId="44" fontId="6" fillId="0" borderId="0" xfId="2" applyFont="1" applyFill="1" applyBorder="1" applyAlignment="1" applyProtection="1">
      <alignment horizontal="center" vertical="center"/>
      <protection locked="0"/>
    </xf>
    <xf numFmtId="44" fontId="6" fillId="0" borderId="0" xfId="2" applyFont="1" applyAlignment="1">
      <alignment horizontal="center" vertical="center"/>
    </xf>
    <xf numFmtId="44" fontId="6" fillId="0" borderId="0" xfId="0" applyNumberFormat="1" applyFont="1" applyAlignment="1">
      <alignment horizontal="center" vertical="center"/>
    </xf>
    <xf numFmtId="44" fontId="18" fillId="8" borderId="42" xfId="0" applyNumberFormat="1" applyFont="1" applyFill="1" applyBorder="1" applyAlignment="1">
      <alignment horizontal="center" vertical="center"/>
    </xf>
    <xf numFmtId="0" fontId="3" fillId="6" borderId="25" xfId="0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3" fillId="6" borderId="26" xfId="0" applyFont="1" applyFill="1" applyBorder="1" applyAlignment="1" applyProtection="1">
      <alignment horizontal="center" vertical="center"/>
      <protection locked="0"/>
    </xf>
    <xf numFmtId="44" fontId="5" fillId="6" borderId="17" xfId="0" applyNumberFormat="1" applyFont="1" applyFill="1" applyBorder="1" applyAlignment="1">
      <alignment horizontal="center" vertical="center"/>
    </xf>
    <xf numFmtId="44" fontId="5" fillId="6" borderId="19" xfId="0" applyNumberFormat="1" applyFont="1" applyFill="1" applyBorder="1" applyAlignment="1">
      <alignment horizontal="center" vertical="center"/>
    </xf>
    <xf numFmtId="44" fontId="5" fillId="6" borderId="24" xfId="0" applyNumberFormat="1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44" fontId="5" fillId="0" borderId="17" xfId="0" applyNumberFormat="1" applyFont="1" applyBorder="1" applyAlignment="1">
      <alignment horizontal="center" vertical="center"/>
    </xf>
    <xf numFmtId="44" fontId="5" fillId="0" borderId="19" xfId="0" applyNumberFormat="1" applyFont="1" applyBorder="1" applyAlignment="1">
      <alignment horizontal="center" vertical="center"/>
    </xf>
    <xf numFmtId="44" fontId="5" fillId="0" borderId="24" xfId="0" applyNumberFormat="1" applyFont="1" applyBorder="1" applyAlignment="1">
      <alignment horizontal="center" vertical="center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5" fillId="6" borderId="26" xfId="0" applyFont="1" applyFill="1" applyBorder="1" applyAlignment="1" applyProtection="1">
      <alignment horizontal="center" vertical="center"/>
      <protection locked="0"/>
    </xf>
    <xf numFmtId="44" fontId="5" fillId="6" borderId="17" xfId="0" applyNumberFormat="1" applyFont="1" applyFill="1" applyBorder="1" applyAlignment="1">
      <alignment vertical="center"/>
    </xf>
    <xf numFmtId="44" fontId="5" fillId="6" borderId="19" xfId="0" applyNumberFormat="1" applyFont="1" applyFill="1" applyBorder="1" applyAlignment="1">
      <alignment vertical="center"/>
    </xf>
    <xf numFmtId="44" fontId="5" fillId="6" borderId="24" xfId="0" applyNumberFormat="1" applyFont="1" applyFill="1" applyBorder="1" applyAlignment="1">
      <alignment vertical="center"/>
    </xf>
    <xf numFmtId="0" fontId="3" fillId="0" borderId="27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3" fillId="7" borderId="25" xfId="0" applyFont="1" applyFill="1" applyBorder="1" applyAlignment="1" applyProtection="1">
      <alignment horizontal="center" vertical="center"/>
      <protection locked="0"/>
    </xf>
    <xf numFmtId="0" fontId="5" fillId="7" borderId="10" xfId="0" applyFont="1" applyFill="1" applyBorder="1" applyAlignment="1" applyProtection="1">
      <alignment horizontal="center" vertical="center"/>
      <protection locked="0"/>
    </xf>
    <xf numFmtId="0" fontId="5" fillId="7" borderId="26" xfId="0" applyFont="1" applyFill="1" applyBorder="1" applyAlignment="1" applyProtection="1">
      <alignment horizontal="center" vertical="center"/>
      <protection locked="0"/>
    </xf>
    <xf numFmtId="44" fontId="5" fillId="7" borderId="17" xfId="0" applyNumberFormat="1" applyFont="1" applyFill="1" applyBorder="1" applyAlignment="1">
      <alignment horizontal="center" vertical="center"/>
    </xf>
    <xf numFmtId="44" fontId="5" fillId="7" borderId="19" xfId="0" applyNumberFormat="1" applyFont="1" applyFill="1" applyBorder="1" applyAlignment="1">
      <alignment horizontal="center" vertical="center"/>
    </xf>
    <xf numFmtId="44" fontId="5" fillId="7" borderId="24" xfId="0" applyNumberFormat="1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18" fillId="8" borderId="41" xfId="0" applyFont="1" applyFill="1" applyBorder="1" applyAlignment="1">
      <alignment horizontal="center" vertical="center"/>
    </xf>
    <xf numFmtId="0" fontId="18" fillId="8" borderId="43" xfId="0" applyFont="1" applyFill="1" applyBorder="1" applyAlignment="1">
      <alignment horizontal="center" vertical="center"/>
    </xf>
  </cellXfs>
  <cellStyles count="7">
    <cellStyle name="Moeda" xfId="2" builtinId="4"/>
    <cellStyle name="Normal" xfId="0" builtinId="0"/>
    <cellStyle name="Normal 2" xfId="4" xr:uid="{00000000-0005-0000-0000-000002000000}"/>
    <cellStyle name="Normal 3" xfId="5" xr:uid="{00000000-0005-0000-0000-000003000000}"/>
    <cellStyle name="Normal 4" xfId="6" xr:uid="{00000000-0005-0000-0000-000004000000}"/>
    <cellStyle name="Porcentagem" xfId="3" builtinId="5"/>
    <cellStyle name="Vírgula" xfId="1" builtinId="3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  <color rgb="FF0070C0"/>
      </font>
      <fill>
        <patternFill>
          <bgColor rgb="FFFFFF00"/>
        </patternFill>
      </fill>
    </dxf>
    <dxf>
      <font>
        <strike val="0"/>
      </font>
      <fill>
        <patternFill>
          <bgColor theme="0"/>
        </patternFill>
      </fill>
    </dxf>
    <dxf>
      <font>
        <strike val="0"/>
      </font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9B6-4801-981C-72B09B5DEE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9B6-4801-981C-72B09B5DEE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9B6-4801-981C-72B09B5DEE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9B6-4801-981C-72B09B5DEE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9B6-4801-981C-72B09B5DEE1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9B6-4801-981C-72B09B5DEE1B}"/>
              </c:ext>
            </c:extLst>
          </c:dPt>
          <c:dLbls>
            <c:dLbl>
              <c:idx val="0"/>
              <c:layout>
                <c:manualLayout>
                  <c:x val="0.10800692887161903"/>
                  <c:y val="3.17107104297775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Adobe Kaiti Std R" panose="02020400000000000000" pitchFamily="18" charset="-128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B6-4801-981C-72B09B5DEE1B}"/>
                </c:ext>
              </c:extLst>
            </c:dLbl>
            <c:dLbl>
              <c:idx val="1"/>
              <c:layout>
                <c:manualLayout>
                  <c:x val="9.6152509849124254E-2"/>
                  <c:y val="-1.26842841719110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Adobe Kaiti Std R" panose="02020400000000000000" pitchFamily="18" charset="-128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B6-4801-981C-72B09B5DEE1B}"/>
                </c:ext>
              </c:extLst>
            </c:dLbl>
            <c:dLbl>
              <c:idx val="2"/>
              <c:layout>
                <c:manualLayout>
                  <c:x val="5.4003464435809514E-2"/>
                  <c:y val="-8.456189447940668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Adobe Kaiti Std R" panose="02020400000000000000" pitchFamily="18" charset="-128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B6-4801-981C-72B09B5DEE1B}"/>
                </c:ext>
              </c:extLst>
            </c:dLbl>
            <c:dLbl>
              <c:idx val="3"/>
              <c:layout>
                <c:manualLayout>
                  <c:x val="3.9514730074982568E-3"/>
                  <c:y val="8.456189447940668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Adobe Kaiti Std R" panose="02020400000000000000" pitchFamily="18" charset="-128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B6-4801-981C-72B09B5DEE1B}"/>
                </c:ext>
              </c:extLst>
            </c:dLbl>
            <c:dLbl>
              <c:idx val="4"/>
              <c:layout>
                <c:manualLayout>
                  <c:x val="-1.3171576691660856E-2"/>
                  <c:y val="2.9596663067792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Adobe Kaiti Std R" panose="02020400000000000000" pitchFamily="18" charset="-128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B6-4801-981C-72B09B5DEE1B}"/>
                </c:ext>
              </c:extLst>
            </c:dLbl>
            <c:dLbl>
              <c:idx val="5"/>
              <c:layout>
                <c:manualLayout>
                  <c:x val="-0.11064124420995122"/>
                  <c:y val="2.1140473619851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Adobe Kaiti Std R" panose="02020400000000000000" pitchFamily="18" charset="-128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B6-4801-981C-72B09B5DE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spc="0" baseline="0">
                    <a:solidFill>
                      <a:schemeClr val="bg1"/>
                    </a:solidFill>
                    <a:latin typeface="+mn-lt"/>
                    <a:ea typeface="Adobe Kaiti Std R" panose="02020400000000000000" pitchFamily="18" charset="-128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2225" cap="flat" cmpd="sng" algn="ctr">
                  <a:solidFill>
                    <a:schemeClr val="bg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Calc1!$I$5:$I$10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Calc1!$J$5:$J$10</c:f>
              <c:numCache>
                <c:formatCode>_("R$"* #,##0.00_);_("R$"* \(#,##0.00\);_("R$"*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B6-4801-981C-72B09B5DEE1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>
        <a:lumMod val="95000"/>
        <a:lumOff val="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A399143-BCD9-46D2-B033-EDA34F44CEEC}">
  <sheetPr>
    <tabColor theme="1" tint="4.9989318521683403E-2"/>
  </sheetPr>
  <sheetViews>
    <sheetView tabSelected="1" zoomScale="126" workbookViewId="0" zoomToFit="1"/>
  </sheetViews>
  <sheetProtection content="1" objects="1"/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512" cy="601738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E61B8F-F494-4F2E-A207-9F221E48201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620BEC-E0FD-4114-96C7-B8B36CC48965}" name="Tabela2" displayName="Tabela2" ref="B8:O9" insertRowShift="1" totalsRowShown="0" headerRowDxfId="15" dataDxfId="14">
  <autoFilter ref="B8:O9" xr:uid="{2A620BEC-E0FD-4114-96C7-B8B36CC48965}"/>
  <tableColumns count="14">
    <tableColumn id="1" xr3:uid="{FCE55F48-40CB-4408-B1C8-0DC8EA919C87}" name="Ticker" dataDxfId="13"/>
    <tableColumn id="2" xr3:uid="{A0BF48E2-7E36-4CE2-945B-2111A28A9A66}" name="jan/22" dataDxfId="12" dataCellStyle="Moeda"/>
    <tableColumn id="3" xr3:uid="{B695636A-7137-4C46-92A9-782A89F2B638}" name="fev/22" dataDxfId="11" dataCellStyle="Moeda"/>
    <tableColumn id="4" xr3:uid="{ADCD9D91-BC67-4B90-A37C-2B0B1F5480F7}" name="mar/22" dataDxfId="10" dataCellStyle="Moeda"/>
    <tableColumn id="5" xr3:uid="{DC339E11-C310-4038-A2EB-819A1F5741B5}" name="abr/22" dataDxfId="9" dataCellStyle="Moeda"/>
    <tableColumn id="6" xr3:uid="{7AF22E11-5ECF-4A9C-97CA-95C530F69EE9}" name="mai/22" dataDxfId="8" dataCellStyle="Moeda"/>
    <tableColumn id="7" xr3:uid="{762564BF-7E2D-435F-A93A-63C272812E4D}" name="jun/22" dataDxfId="7" dataCellStyle="Moeda"/>
    <tableColumn id="8" xr3:uid="{6141520B-EA7B-43AA-87E7-17E70017BE89}" name="jul/22" dataDxfId="6" dataCellStyle="Moeda"/>
    <tableColumn id="9" xr3:uid="{DFD53994-0B85-4264-B6A5-84E0BF619FD7}" name="ago/22" dataDxfId="5" dataCellStyle="Moeda"/>
    <tableColumn id="10" xr3:uid="{11A34C3D-C348-4DB0-8BF4-5ACBD47D0C24}" name="set/22" dataDxfId="4" dataCellStyle="Moeda"/>
    <tableColumn id="11" xr3:uid="{29F3BA44-BE7A-4163-AC66-0A8EDBAA238A}" name="out/22" dataDxfId="3" dataCellStyle="Moeda"/>
    <tableColumn id="12" xr3:uid="{E4EC8E83-451B-4553-8D20-813E2EC41325}" name="nov/22" dataDxfId="2" dataCellStyle="Moeda"/>
    <tableColumn id="13" xr3:uid="{A7CCE259-767A-4B1A-9ED4-4127154766A6}" name="dez/22" dataDxfId="1" dataCellStyle="Moeda"/>
    <tableColumn id="14" xr3:uid="{8EC854F6-A2D0-42F1-87C2-F0343CF0D161}" name="Total" dataDxfId="0" dataCellStyle="Moeda">
      <calculatedColumnFormula>SUM(Tabela2[[#This Row],[fev/22]:[dez/22]])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AG71"/>
  <sheetViews>
    <sheetView showGridLines="0" showRowColHeaders="0" zoomScale="120" zoomScaleNormal="120" workbookViewId="0">
      <selection activeCell="N4" sqref="N4:N21"/>
    </sheetView>
  </sheetViews>
  <sheetFormatPr defaultRowHeight="12.75" x14ac:dyDescent="0.2"/>
  <cols>
    <col min="1" max="1" width="9.140625" style="1"/>
    <col min="2" max="9" width="17.5703125" style="1" customWidth="1"/>
    <col min="10" max="10" width="13.5703125" style="1" bestFit="1" customWidth="1"/>
    <col min="11" max="11" width="7.140625" style="1" hidden="1" customWidth="1"/>
    <col min="12" max="13" width="13.5703125" style="2" bestFit="1" customWidth="1"/>
    <col min="14" max="15" width="13.5703125" style="1" bestFit="1" customWidth="1"/>
    <col min="16" max="16" width="13.5703125" style="11" bestFit="1" customWidth="1"/>
    <col min="17" max="17" width="12.5703125" style="1" customWidth="1"/>
    <col min="18" max="18" width="13.42578125" style="1" customWidth="1"/>
    <col min="19" max="19" width="14.7109375" style="1" customWidth="1"/>
    <col min="20" max="20" width="10.140625" style="1" customWidth="1"/>
    <col min="21" max="26" width="9.140625" style="1"/>
    <col min="27" max="27" width="10.42578125" style="1" bestFit="1" customWidth="1"/>
    <col min="28" max="29" width="9.140625" style="1"/>
    <col min="30" max="30" width="11.42578125" style="1" bestFit="1" customWidth="1"/>
    <col min="31" max="16384" width="9.140625" style="1"/>
  </cols>
  <sheetData>
    <row r="2" spans="2:20" ht="13.5" thickBot="1" x14ac:dyDescent="0.25"/>
    <row r="3" spans="2:20" ht="15.75" thickBot="1" x14ac:dyDescent="0.25">
      <c r="B3" s="100" t="s">
        <v>0</v>
      </c>
      <c r="C3" s="100" t="s">
        <v>1</v>
      </c>
      <c r="D3" s="100" t="s">
        <v>2</v>
      </c>
      <c r="E3" s="100" t="s">
        <v>3</v>
      </c>
      <c r="F3" s="100" t="s">
        <v>4</v>
      </c>
      <c r="G3" s="100" t="s">
        <v>5</v>
      </c>
      <c r="H3" s="100" t="s">
        <v>6</v>
      </c>
      <c r="I3" s="100" t="s">
        <v>7</v>
      </c>
      <c r="J3" s="101"/>
      <c r="K3" s="102"/>
      <c r="L3" s="102"/>
      <c r="M3" s="102"/>
      <c r="N3" s="100" t="s">
        <v>14</v>
      </c>
      <c r="O3" s="103"/>
      <c r="P3" s="104"/>
      <c r="Q3" s="132" t="s">
        <v>11</v>
      </c>
      <c r="R3" s="132" t="s">
        <v>12</v>
      </c>
      <c r="S3" s="132" t="s">
        <v>13</v>
      </c>
      <c r="T3" s="132" t="s">
        <v>10</v>
      </c>
    </row>
    <row r="4" spans="2:20" ht="18.75" thickTop="1" x14ac:dyDescent="0.2">
      <c r="B4" s="167"/>
      <c r="C4" s="63" t="str">
        <f t="shared" ref="C4:C21" si="0">IF((H4)=0,"",H4/$H$23)</f>
        <v/>
      </c>
      <c r="D4" s="166"/>
      <c r="E4" s="64"/>
      <c r="F4" s="42">
        <f>+D4*E4</f>
        <v>0</v>
      </c>
      <c r="G4" s="42"/>
      <c r="H4" s="42">
        <f>IF((G4)="",0,+D4*G4)</f>
        <v>0</v>
      </c>
      <c r="I4" s="43">
        <f>IF((H4)=0,0,(G4-E4)/E4)</f>
        <v>0</v>
      </c>
      <c r="J4" s="50">
        <f>IF((I4)="","",+H4-F4)</f>
        <v>0</v>
      </c>
      <c r="K4" s="51">
        <f>IF((J4)=0,0,+J4/G4)</f>
        <v>0</v>
      </c>
      <c r="L4" s="48">
        <f>+E4+(E4*20%)</f>
        <v>0</v>
      </c>
      <c r="M4" s="52" t="str">
        <f>IF((K4)=0,"",IF(G4&gt;=(E4+(E4*20%)),"Vender","Manter"))</f>
        <v/>
      </c>
      <c r="N4" s="204"/>
      <c r="O4" s="196">
        <f>SUM(H4:H6)</f>
        <v>0</v>
      </c>
      <c r="P4" s="17"/>
      <c r="Q4" s="136" t="str">
        <f>IFERROR(VLOOKUP(B4,'Dividendos 2022'!B:O,14,0),"")</f>
        <v/>
      </c>
      <c r="R4" s="137" t="str">
        <f>IFERROR(IF((F4-Q4)&lt;1,"AMO O NETO",(F4-Q4)),"")</f>
        <v/>
      </c>
      <c r="S4" s="138" t="str">
        <f>IFERROR(+R4/D4,"")</f>
        <v/>
      </c>
      <c r="T4" s="139">
        <f>IFERROR((G4-S4)/S4,0)</f>
        <v>0</v>
      </c>
    </row>
    <row r="5" spans="2:20" ht="18" x14ac:dyDescent="0.2">
      <c r="B5" s="53"/>
      <c r="C5" s="34" t="str">
        <f t="shared" si="0"/>
        <v/>
      </c>
      <c r="D5" s="35"/>
      <c r="E5" s="36"/>
      <c r="F5" s="37">
        <f>+D5*E5</f>
        <v>0</v>
      </c>
      <c r="G5" s="37"/>
      <c r="H5" s="37">
        <f t="shared" ref="H5:H21" si="1">IF((G5)="",0,+D5*G5)</f>
        <v>0</v>
      </c>
      <c r="I5" s="38">
        <f t="shared" ref="I5:I21" si="2">IF((H5)=0,0,(G5-E5)/E5)</f>
        <v>0</v>
      </c>
      <c r="J5" s="39">
        <f t="shared" ref="J5:J21" si="3">IF((I5)="","",+H5-F5)</f>
        <v>0</v>
      </c>
      <c r="K5" s="40">
        <f t="shared" ref="K5:K21" si="4">IF((J5)=0,0,+J5/G5)</f>
        <v>0</v>
      </c>
      <c r="L5" s="37">
        <f t="shared" ref="L5:L21" si="5">+E5+(E5*20%)</f>
        <v>0</v>
      </c>
      <c r="M5" s="41" t="str">
        <f t="shared" ref="M5:M21" si="6">IF((K5)=0,"",IF(G5&gt;=(E5+(E5*20%)),"Vender","Manter"))</f>
        <v/>
      </c>
      <c r="N5" s="205"/>
      <c r="O5" s="197"/>
      <c r="P5" s="17"/>
      <c r="Q5" s="140" t="str">
        <f>IFERROR(VLOOKUP(B5,'Dividendos 2022'!B:O,14,0),"")</f>
        <v/>
      </c>
      <c r="R5" s="134" t="str">
        <f t="shared" ref="R5:R21" si="7">IFERROR(IF((F5-Q5)&lt;1,"AMO O NETO",(F5-Q5)),"")</f>
        <v/>
      </c>
      <c r="S5" s="133" t="str">
        <f t="shared" ref="S5:S21" si="8">IFERROR(+R5/D5,"")</f>
        <v/>
      </c>
      <c r="T5" s="141">
        <f>IFERROR((G5-S5)/S5,0)</f>
        <v>0</v>
      </c>
    </row>
    <row r="6" spans="2:20" ht="18.75" thickBot="1" x14ac:dyDescent="0.25">
      <c r="B6" s="54"/>
      <c r="C6" s="55" t="str">
        <f t="shared" si="0"/>
        <v/>
      </c>
      <c r="D6" s="56"/>
      <c r="E6" s="57"/>
      <c r="F6" s="58">
        <f>+D6*E6</f>
        <v>0</v>
      </c>
      <c r="G6" s="58"/>
      <c r="H6" s="58">
        <f t="shared" si="1"/>
        <v>0</v>
      </c>
      <c r="I6" s="59">
        <f t="shared" si="2"/>
        <v>0</v>
      </c>
      <c r="J6" s="60">
        <f t="shared" si="3"/>
        <v>0</v>
      </c>
      <c r="K6" s="61">
        <f t="shared" si="4"/>
        <v>0</v>
      </c>
      <c r="L6" s="58">
        <f t="shared" si="5"/>
        <v>0</v>
      </c>
      <c r="M6" s="62" t="str">
        <f t="shared" si="6"/>
        <v/>
      </c>
      <c r="N6" s="206"/>
      <c r="O6" s="198"/>
      <c r="P6" s="17"/>
      <c r="Q6" s="148" t="str">
        <f>IFERROR(VLOOKUP(B6,'Dividendos 2022'!B:O,14,0),"")</f>
        <v/>
      </c>
      <c r="R6" s="149" t="str">
        <f t="shared" si="7"/>
        <v/>
      </c>
      <c r="S6" s="150" t="str">
        <f t="shared" si="8"/>
        <v/>
      </c>
      <c r="T6" s="151">
        <f t="shared" ref="T6:T21" si="9">IFERROR((G6-S6)/S6,0)</f>
        <v>0</v>
      </c>
    </row>
    <row r="7" spans="2:20" ht="18.75" thickTop="1" x14ac:dyDescent="0.2">
      <c r="B7" s="80"/>
      <c r="C7" s="81" t="str">
        <f t="shared" si="0"/>
        <v/>
      </c>
      <c r="D7" s="82"/>
      <c r="E7" s="83"/>
      <c r="F7" s="65">
        <f t="shared" ref="F7:F21" si="10">+D7*E7</f>
        <v>0</v>
      </c>
      <c r="G7" s="65"/>
      <c r="H7" s="65">
        <f t="shared" si="1"/>
        <v>0</v>
      </c>
      <c r="I7" s="66">
        <f t="shared" si="2"/>
        <v>0</v>
      </c>
      <c r="J7" s="67">
        <f t="shared" si="3"/>
        <v>0</v>
      </c>
      <c r="K7" s="68">
        <f t="shared" si="4"/>
        <v>0</v>
      </c>
      <c r="L7" s="65">
        <f>+E7+(E7*20%)</f>
        <v>0</v>
      </c>
      <c r="M7" s="69" t="str">
        <f t="shared" si="6"/>
        <v/>
      </c>
      <c r="N7" s="207"/>
      <c r="O7" s="210">
        <f>SUM(H7:H9)</f>
        <v>0</v>
      </c>
      <c r="P7" s="17"/>
      <c r="Q7" s="155" t="str">
        <f>IFERROR(VLOOKUP(B7,'Dividendos 2022'!B:O,14,0),"")</f>
        <v/>
      </c>
      <c r="R7" s="159" t="str">
        <f t="shared" si="7"/>
        <v/>
      </c>
      <c r="S7" s="156" t="str">
        <f t="shared" si="8"/>
        <v/>
      </c>
      <c r="T7" s="157">
        <f t="shared" si="9"/>
        <v>0</v>
      </c>
    </row>
    <row r="8" spans="2:20" ht="18" x14ac:dyDescent="0.2">
      <c r="B8" s="84"/>
      <c r="C8" s="85" t="str">
        <f t="shared" si="0"/>
        <v/>
      </c>
      <c r="D8" s="86"/>
      <c r="E8" s="87"/>
      <c r="F8" s="70">
        <f t="shared" si="10"/>
        <v>0</v>
      </c>
      <c r="G8" s="70"/>
      <c r="H8" s="70">
        <f t="shared" si="1"/>
        <v>0</v>
      </c>
      <c r="I8" s="71">
        <f t="shared" si="2"/>
        <v>0</v>
      </c>
      <c r="J8" s="72">
        <f t="shared" si="3"/>
        <v>0</v>
      </c>
      <c r="K8" s="73">
        <f t="shared" si="4"/>
        <v>0</v>
      </c>
      <c r="L8" s="70">
        <f>+E8+(E8*20%)</f>
        <v>0</v>
      </c>
      <c r="M8" s="74" t="str">
        <f t="shared" si="6"/>
        <v/>
      </c>
      <c r="N8" s="208"/>
      <c r="O8" s="211"/>
      <c r="P8" s="17"/>
      <c r="Q8" s="142" t="str">
        <f>IFERROR(VLOOKUP(B8,'Dividendos 2022'!B:O,14,0),"")</f>
        <v/>
      </c>
      <c r="R8" s="158" t="str">
        <f t="shared" si="7"/>
        <v/>
      </c>
      <c r="S8" s="135" t="str">
        <f t="shared" si="8"/>
        <v/>
      </c>
      <c r="T8" s="143">
        <f t="shared" si="9"/>
        <v>0</v>
      </c>
    </row>
    <row r="9" spans="2:20" ht="18.75" thickBot="1" x14ac:dyDescent="0.25">
      <c r="B9" s="88"/>
      <c r="C9" s="89" t="str">
        <f t="shared" si="0"/>
        <v/>
      </c>
      <c r="D9" s="90"/>
      <c r="E9" s="91"/>
      <c r="F9" s="75">
        <f>+D9*E9</f>
        <v>0</v>
      </c>
      <c r="G9" s="75"/>
      <c r="H9" s="75">
        <f t="shared" si="1"/>
        <v>0</v>
      </c>
      <c r="I9" s="76">
        <f t="shared" si="2"/>
        <v>0</v>
      </c>
      <c r="J9" s="77">
        <f t="shared" si="3"/>
        <v>0</v>
      </c>
      <c r="K9" s="78">
        <f t="shared" si="4"/>
        <v>0</v>
      </c>
      <c r="L9" s="75">
        <f t="shared" ref="L9:L14" si="11">+E9+(E9*20%)</f>
        <v>0</v>
      </c>
      <c r="M9" s="79" t="str">
        <f t="shared" si="6"/>
        <v/>
      </c>
      <c r="N9" s="209"/>
      <c r="O9" s="212"/>
      <c r="P9" s="17"/>
      <c r="Q9" s="144" t="str">
        <f>IFERROR(VLOOKUP(B9,'Dividendos 2022'!B:O,14,0),"")</f>
        <v/>
      </c>
      <c r="R9" s="160" t="str">
        <f t="shared" si="7"/>
        <v/>
      </c>
      <c r="S9" s="145" t="str">
        <f t="shared" si="8"/>
        <v/>
      </c>
      <c r="T9" s="146">
        <f t="shared" si="9"/>
        <v>0</v>
      </c>
    </row>
    <row r="10" spans="2:20" ht="18.75" thickTop="1" x14ac:dyDescent="0.2">
      <c r="B10" s="44"/>
      <c r="C10" s="45" t="str">
        <f t="shared" si="0"/>
        <v/>
      </c>
      <c r="D10" s="46"/>
      <c r="E10" s="47"/>
      <c r="F10" s="48">
        <f t="shared" ref="F10" si="12">+D10*E10</f>
        <v>0</v>
      </c>
      <c r="G10" s="48"/>
      <c r="H10" s="48">
        <f t="shared" si="1"/>
        <v>0</v>
      </c>
      <c r="I10" s="49">
        <f t="shared" si="2"/>
        <v>0</v>
      </c>
      <c r="J10" s="50">
        <f t="shared" si="3"/>
        <v>0</v>
      </c>
      <c r="K10" s="51">
        <f t="shared" si="4"/>
        <v>0</v>
      </c>
      <c r="L10" s="48">
        <f t="shared" si="11"/>
        <v>0</v>
      </c>
      <c r="M10" s="52" t="str">
        <f t="shared" si="6"/>
        <v/>
      </c>
      <c r="N10" s="193"/>
      <c r="O10" s="196">
        <f>SUM(H10:H12)</f>
        <v>0</v>
      </c>
      <c r="P10" s="17"/>
      <c r="Q10" s="152" t="str">
        <f>IFERROR(VLOOKUP(B10,'Dividendos 2022'!B:O,14,0),"")</f>
        <v/>
      </c>
      <c r="R10" s="147" t="str">
        <f t="shared" si="7"/>
        <v/>
      </c>
      <c r="S10" s="153" t="str">
        <f t="shared" si="8"/>
        <v/>
      </c>
      <c r="T10" s="154">
        <f t="shared" si="9"/>
        <v>0</v>
      </c>
    </row>
    <row r="11" spans="2:20" ht="18" x14ac:dyDescent="0.2">
      <c r="B11" s="53"/>
      <c r="C11" s="34" t="str">
        <f t="shared" si="0"/>
        <v/>
      </c>
      <c r="D11" s="35"/>
      <c r="E11" s="36"/>
      <c r="F11" s="37">
        <f>+D11*E11</f>
        <v>0</v>
      </c>
      <c r="G11" s="37"/>
      <c r="H11" s="37">
        <f t="shared" si="1"/>
        <v>0</v>
      </c>
      <c r="I11" s="38">
        <f t="shared" si="2"/>
        <v>0</v>
      </c>
      <c r="J11" s="39">
        <f t="shared" si="3"/>
        <v>0</v>
      </c>
      <c r="K11" s="40">
        <f t="shared" si="4"/>
        <v>0</v>
      </c>
      <c r="L11" s="37">
        <f t="shared" si="11"/>
        <v>0</v>
      </c>
      <c r="M11" s="41" t="str">
        <f t="shared" si="6"/>
        <v/>
      </c>
      <c r="N11" s="213"/>
      <c r="O11" s="197"/>
      <c r="P11" s="17"/>
      <c r="Q11" s="140" t="str">
        <f>IFERROR(VLOOKUP(B11,'Dividendos 2022'!B:O,14,0),"")</f>
        <v/>
      </c>
      <c r="R11" s="134" t="str">
        <f t="shared" si="7"/>
        <v/>
      </c>
      <c r="S11" s="133" t="str">
        <f t="shared" si="8"/>
        <v/>
      </c>
      <c r="T11" s="141">
        <f t="shared" si="9"/>
        <v>0</v>
      </c>
    </row>
    <row r="12" spans="2:20" ht="18.75" thickBot="1" x14ac:dyDescent="0.25">
      <c r="B12" s="54"/>
      <c r="C12" s="55" t="str">
        <f t="shared" si="0"/>
        <v/>
      </c>
      <c r="D12" s="56"/>
      <c r="E12" s="57"/>
      <c r="F12" s="58">
        <f t="shared" ref="F12:F13" si="13">+D12*E12</f>
        <v>0</v>
      </c>
      <c r="G12" s="58"/>
      <c r="H12" s="58">
        <f t="shared" si="1"/>
        <v>0</v>
      </c>
      <c r="I12" s="59">
        <f t="shared" si="2"/>
        <v>0</v>
      </c>
      <c r="J12" s="60">
        <f t="shared" si="3"/>
        <v>0</v>
      </c>
      <c r="K12" s="61">
        <f t="shared" si="4"/>
        <v>0</v>
      </c>
      <c r="L12" s="58">
        <f t="shared" si="11"/>
        <v>0</v>
      </c>
      <c r="M12" s="62" t="str">
        <f t="shared" si="6"/>
        <v/>
      </c>
      <c r="N12" s="214"/>
      <c r="O12" s="198"/>
      <c r="P12" s="17"/>
      <c r="Q12" s="148" t="str">
        <f>IFERROR(VLOOKUP(B12,'Dividendos 2022'!B:O,14,0),"")</f>
        <v/>
      </c>
      <c r="R12" s="149" t="str">
        <f t="shared" si="7"/>
        <v/>
      </c>
      <c r="S12" s="150" t="str">
        <f t="shared" si="8"/>
        <v/>
      </c>
      <c r="T12" s="151">
        <f t="shared" si="9"/>
        <v>0</v>
      </c>
    </row>
    <row r="13" spans="2:20" ht="18.75" thickTop="1" x14ac:dyDescent="0.2">
      <c r="B13" s="80"/>
      <c r="C13" s="81" t="str">
        <f t="shared" si="0"/>
        <v/>
      </c>
      <c r="D13" s="82"/>
      <c r="E13" s="83"/>
      <c r="F13" s="65">
        <f t="shared" si="13"/>
        <v>0</v>
      </c>
      <c r="G13" s="65"/>
      <c r="H13" s="65">
        <f t="shared" si="1"/>
        <v>0</v>
      </c>
      <c r="I13" s="66">
        <f t="shared" si="2"/>
        <v>0</v>
      </c>
      <c r="J13" s="67">
        <f t="shared" si="3"/>
        <v>0</v>
      </c>
      <c r="K13" s="68">
        <f t="shared" si="4"/>
        <v>0</v>
      </c>
      <c r="L13" s="65">
        <f t="shared" si="11"/>
        <v>0</v>
      </c>
      <c r="M13" s="69" t="str">
        <f t="shared" si="6"/>
        <v/>
      </c>
      <c r="N13" s="187"/>
      <c r="O13" s="190">
        <f>SUM(H13:H15)</f>
        <v>0</v>
      </c>
      <c r="P13" s="17"/>
      <c r="Q13" s="155" t="str">
        <f>IFERROR(VLOOKUP(B13,'Dividendos 2022'!B:O,14,0),"")</f>
        <v/>
      </c>
      <c r="R13" s="159" t="str">
        <f t="shared" si="7"/>
        <v/>
      </c>
      <c r="S13" s="156" t="str">
        <f t="shared" si="8"/>
        <v/>
      </c>
      <c r="T13" s="157">
        <f t="shared" si="9"/>
        <v>0</v>
      </c>
    </row>
    <row r="14" spans="2:20" ht="18" x14ac:dyDescent="0.2">
      <c r="B14" s="84"/>
      <c r="C14" s="85" t="str">
        <f t="shared" si="0"/>
        <v/>
      </c>
      <c r="D14" s="86"/>
      <c r="E14" s="87"/>
      <c r="F14" s="70">
        <f>+D14*E14</f>
        <v>0</v>
      </c>
      <c r="G14" s="70"/>
      <c r="H14" s="70">
        <f t="shared" si="1"/>
        <v>0</v>
      </c>
      <c r="I14" s="71">
        <f t="shared" si="2"/>
        <v>0</v>
      </c>
      <c r="J14" s="72">
        <f t="shared" si="3"/>
        <v>0</v>
      </c>
      <c r="K14" s="73">
        <f t="shared" si="4"/>
        <v>0</v>
      </c>
      <c r="L14" s="70">
        <f t="shared" si="11"/>
        <v>0</v>
      </c>
      <c r="M14" s="74" t="str">
        <f t="shared" si="6"/>
        <v/>
      </c>
      <c r="N14" s="188"/>
      <c r="O14" s="191"/>
      <c r="P14" s="17"/>
      <c r="Q14" s="142" t="str">
        <f>IFERROR(VLOOKUP(B14,'Dividendos 2022'!B:O,14,0),"")</f>
        <v/>
      </c>
      <c r="R14" s="158" t="str">
        <f t="shared" si="7"/>
        <v/>
      </c>
      <c r="S14" s="135" t="str">
        <f t="shared" si="8"/>
        <v/>
      </c>
      <c r="T14" s="143">
        <f t="shared" si="9"/>
        <v>0</v>
      </c>
    </row>
    <row r="15" spans="2:20" ht="18.75" thickBot="1" x14ac:dyDescent="0.25">
      <c r="B15" s="88"/>
      <c r="C15" s="89" t="str">
        <f t="shared" si="0"/>
        <v/>
      </c>
      <c r="D15" s="90"/>
      <c r="E15" s="91"/>
      <c r="F15" s="75">
        <f t="shared" si="10"/>
        <v>0</v>
      </c>
      <c r="G15" s="75"/>
      <c r="H15" s="75">
        <f t="shared" si="1"/>
        <v>0</v>
      </c>
      <c r="I15" s="76">
        <f t="shared" si="2"/>
        <v>0</v>
      </c>
      <c r="J15" s="77">
        <f t="shared" si="3"/>
        <v>0</v>
      </c>
      <c r="K15" s="78">
        <f t="shared" si="4"/>
        <v>0</v>
      </c>
      <c r="L15" s="75">
        <f t="shared" si="5"/>
        <v>0</v>
      </c>
      <c r="M15" s="79" t="str">
        <f t="shared" si="6"/>
        <v/>
      </c>
      <c r="N15" s="189"/>
      <c r="O15" s="192"/>
      <c r="P15" s="17"/>
      <c r="Q15" s="144" t="str">
        <f>IFERROR(VLOOKUP(B15,'Dividendos 2022'!B:O,14,0),"")</f>
        <v/>
      </c>
      <c r="R15" s="160" t="str">
        <f t="shared" si="7"/>
        <v/>
      </c>
      <c r="S15" s="145" t="str">
        <f t="shared" si="8"/>
        <v/>
      </c>
      <c r="T15" s="146">
        <f t="shared" si="9"/>
        <v>0</v>
      </c>
    </row>
    <row r="16" spans="2:20" ht="18.75" thickTop="1" x14ac:dyDescent="0.2">
      <c r="B16" s="44"/>
      <c r="C16" s="45" t="str">
        <f t="shared" si="0"/>
        <v/>
      </c>
      <c r="D16" s="46"/>
      <c r="E16" s="47"/>
      <c r="F16" s="48">
        <f t="shared" si="10"/>
        <v>0</v>
      </c>
      <c r="G16" s="48"/>
      <c r="H16" s="48">
        <f t="shared" si="1"/>
        <v>0</v>
      </c>
      <c r="I16" s="49">
        <f t="shared" si="2"/>
        <v>0</v>
      </c>
      <c r="J16" s="50">
        <f t="shared" si="3"/>
        <v>0</v>
      </c>
      <c r="K16" s="51">
        <f t="shared" si="4"/>
        <v>0</v>
      </c>
      <c r="L16" s="48">
        <f t="shared" si="5"/>
        <v>0</v>
      </c>
      <c r="M16" s="52" t="str">
        <f t="shared" si="6"/>
        <v/>
      </c>
      <c r="N16" s="193"/>
      <c r="O16" s="196">
        <f>SUM(H16:H18)</f>
        <v>0</v>
      </c>
      <c r="P16" s="17"/>
      <c r="Q16" s="152" t="str">
        <f>IFERROR(VLOOKUP(B16,'Dividendos 2022'!B:O,14,0),"")</f>
        <v/>
      </c>
      <c r="R16" s="147" t="str">
        <f t="shared" si="7"/>
        <v/>
      </c>
      <c r="S16" s="153" t="str">
        <f t="shared" si="8"/>
        <v/>
      </c>
      <c r="T16" s="154">
        <f t="shared" si="9"/>
        <v>0</v>
      </c>
    </row>
    <row r="17" spans="2:33" ht="18" x14ac:dyDescent="0.2">
      <c r="B17" s="53"/>
      <c r="C17" s="34" t="str">
        <f t="shared" si="0"/>
        <v/>
      </c>
      <c r="D17" s="35"/>
      <c r="E17" s="36"/>
      <c r="F17" s="37">
        <f>+D17*E17</f>
        <v>0</v>
      </c>
      <c r="G17" s="37"/>
      <c r="H17" s="37">
        <f t="shared" si="1"/>
        <v>0</v>
      </c>
      <c r="I17" s="38">
        <f t="shared" si="2"/>
        <v>0</v>
      </c>
      <c r="J17" s="39">
        <f t="shared" si="3"/>
        <v>0</v>
      </c>
      <c r="K17" s="40">
        <f t="shared" si="4"/>
        <v>0</v>
      </c>
      <c r="L17" s="37">
        <f t="shared" si="5"/>
        <v>0</v>
      </c>
      <c r="M17" s="41" t="str">
        <f t="shared" si="6"/>
        <v/>
      </c>
      <c r="N17" s="194"/>
      <c r="O17" s="197"/>
      <c r="P17" s="17"/>
      <c r="Q17" s="140" t="str">
        <f>IFERROR(VLOOKUP(B17,'Dividendos 2022'!B:O,14,0),"")</f>
        <v/>
      </c>
      <c r="R17" s="134" t="str">
        <f t="shared" si="7"/>
        <v/>
      </c>
      <c r="S17" s="133" t="str">
        <f t="shared" si="8"/>
        <v/>
      </c>
      <c r="T17" s="141">
        <f t="shared" si="9"/>
        <v>0</v>
      </c>
    </row>
    <row r="18" spans="2:33" ht="18.75" thickBot="1" x14ac:dyDescent="0.25">
      <c r="B18" s="54"/>
      <c r="C18" s="55" t="str">
        <f t="shared" si="0"/>
        <v/>
      </c>
      <c r="D18" s="56"/>
      <c r="E18" s="57"/>
      <c r="F18" s="58">
        <f t="shared" si="10"/>
        <v>0</v>
      </c>
      <c r="G18" s="58"/>
      <c r="H18" s="58">
        <f t="shared" si="1"/>
        <v>0</v>
      </c>
      <c r="I18" s="59">
        <f t="shared" si="2"/>
        <v>0</v>
      </c>
      <c r="J18" s="60">
        <f t="shared" si="3"/>
        <v>0</v>
      </c>
      <c r="K18" s="61">
        <f t="shared" si="4"/>
        <v>0</v>
      </c>
      <c r="L18" s="58">
        <f t="shared" si="5"/>
        <v>0</v>
      </c>
      <c r="M18" s="62" t="str">
        <f t="shared" si="6"/>
        <v/>
      </c>
      <c r="N18" s="195"/>
      <c r="O18" s="198"/>
      <c r="P18" s="17"/>
      <c r="Q18" s="148" t="str">
        <f>IFERROR(VLOOKUP(B18,'Dividendos 2022'!B:O,14,0),"")</f>
        <v/>
      </c>
      <c r="R18" s="149" t="str">
        <f t="shared" si="7"/>
        <v/>
      </c>
      <c r="S18" s="150" t="str">
        <f t="shared" si="8"/>
        <v/>
      </c>
      <c r="T18" s="151">
        <f t="shared" si="9"/>
        <v>0</v>
      </c>
    </row>
    <row r="19" spans="2:33" ht="18.75" thickTop="1" x14ac:dyDescent="0.2">
      <c r="B19" s="80"/>
      <c r="C19" s="81" t="str">
        <f t="shared" si="0"/>
        <v/>
      </c>
      <c r="D19" s="82"/>
      <c r="E19" s="83"/>
      <c r="F19" s="65">
        <f t="shared" si="10"/>
        <v>0</v>
      </c>
      <c r="G19" s="65"/>
      <c r="H19" s="65">
        <f t="shared" si="1"/>
        <v>0</v>
      </c>
      <c r="I19" s="66">
        <f t="shared" si="2"/>
        <v>0</v>
      </c>
      <c r="J19" s="67">
        <f t="shared" si="3"/>
        <v>0</v>
      </c>
      <c r="K19" s="68">
        <f t="shared" si="4"/>
        <v>0</v>
      </c>
      <c r="L19" s="65">
        <f t="shared" si="5"/>
        <v>0</v>
      </c>
      <c r="M19" s="69" t="str">
        <f t="shared" si="6"/>
        <v/>
      </c>
      <c r="N19" s="187"/>
      <c r="O19" s="201">
        <f>SUM(H19:H21)</f>
        <v>0</v>
      </c>
      <c r="P19" s="17"/>
      <c r="Q19" s="155" t="str">
        <f>IFERROR(VLOOKUP(B19,'Dividendos 2022'!B:O,14,0),"")</f>
        <v/>
      </c>
      <c r="R19" s="159" t="str">
        <f t="shared" si="7"/>
        <v/>
      </c>
      <c r="S19" s="156" t="str">
        <f t="shared" si="8"/>
        <v/>
      </c>
      <c r="T19" s="157">
        <f t="shared" si="9"/>
        <v>0</v>
      </c>
    </row>
    <row r="20" spans="2:33" ht="18" x14ac:dyDescent="0.2">
      <c r="B20" s="84"/>
      <c r="C20" s="85" t="str">
        <f t="shared" si="0"/>
        <v/>
      </c>
      <c r="D20" s="86"/>
      <c r="E20" s="87"/>
      <c r="F20" s="70">
        <f>+D20*E20</f>
        <v>0</v>
      </c>
      <c r="G20" s="70"/>
      <c r="H20" s="70">
        <f t="shared" si="1"/>
        <v>0</v>
      </c>
      <c r="I20" s="71">
        <f t="shared" si="2"/>
        <v>0</v>
      </c>
      <c r="J20" s="72">
        <f t="shared" si="3"/>
        <v>0</v>
      </c>
      <c r="K20" s="73">
        <f t="shared" si="4"/>
        <v>0</v>
      </c>
      <c r="L20" s="70">
        <f t="shared" si="5"/>
        <v>0</v>
      </c>
      <c r="M20" s="74" t="str">
        <f t="shared" si="6"/>
        <v/>
      </c>
      <c r="N20" s="199"/>
      <c r="O20" s="202"/>
      <c r="P20" s="17"/>
      <c r="Q20" s="142" t="str">
        <f>IFERROR(VLOOKUP(B20,'Dividendos 2022'!B:O,14,0),"")</f>
        <v/>
      </c>
      <c r="R20" s="158" t="str">
        <f t="shared" si="7"/>
        <v/>
      </c>
      <c r="S20" s="135" t="str">
        <f t="shared" si="8"/>
        <v/>
      </c>
      <c r="T20" s="143">
        <f t="shared" si="9"/>
        <v>0</v>
      </c>
    </row>
    <row r="21" spans="2:33" ht="18.75" thickBot="1" x14ac:dyDescent="0.25">
      <c r="B21" s="131"/>
      <c r="C21" s="89" t="str">
        <f t="shared" si="0"/>
        <v/>
      </c>
      <c r="D21" s="90"/>
      <c r="E21" s="91"/>
      <c r="F21" s="75">
        <f t="shared" si="10"/>
        <v>0</v>
      </c>
      <c r="G21" s="75"/>
      <c r="H21" s="75">
        <f t="shared" si="1"/>
        <v>0</v>
      </c>
      <c r="I21" s="76">
        <f t="shared" si="2"/>
        <v>0</v>
      </c>
      <c r="J21" s="77">
        <f t="shared" si="3"/>
        <v>0</v>
      </c>
      <c r="K21" s="78">
        <f t="shared" si="4"/>
        <v>0</v>
      </c>
      <c r="L21" s="75">
        <f t="shared" si="5"/>
        <v>0</v>
      </c>
      <c r="M21" s="79" t="str">
        <f t="shared" si="6"/>
        <v/>
      </c>
      <c r="N21" s="200"/>
      <c r="O21" s="203"/>
      <c r="P21" s="17"/>
      <c r="Q21" s="144" t="str">
        <f>IFERROR(VLOOKUP(B21,'Dividendos 2022'!B:O,14,0),"")</f>
        <v/>
      </c>
      <c r="R21" s="160" t="str">
        <f t="shared" si="7"/>
        <v/>
      </c>
      <c r="S21" s="145" t="str">
        <f t="shared" si="8"/>
        <v/>
      </c>
      <c r="T21" s="146">
        <f t="shared" si="9"/>
        <v>0</v>
      </c>
    </row>
    <row r="22" spans="2:33" ht="14.25" thickTop="1" thickBot="1" x14ac:dyDescent="0.25">
      <c r="B22" s="32" t="s">
        <v>8</v>
      </c>
      <c r="C22" s="33" t="str">
        <f t="shared" ref="C22" si="14">IFERROR("",H22/$H$23)</f>
        <v/>
      </c>
      <c r="D22" s="25"/>
      <c r="E22" s="29"/>
      <c r="F22" s="29"/>
      <c r="G22" s="29"/>
      <c r="H22" s="31"/>
      <c r="I22" s="30"/>
      <c r="J22" s="23"/>
      <c r="K22" s="26"/>
      <c r="L22" s="26"/>
      <c r="M22" s="26"/>
      <c r="N22" s="3"/>
      <c r="O22" s="3"/>
      <c r="P22" s="17"/>
      <c r="Q22" s="93"/>
      <c r="R22" s="99"/>
      <c r="S22" s="93"/>
      <c r="T22" s="98"/>
    </row>
    <row r="23" spans="2:33" x14ac:dyDescent="0.2">
      <c r="B23" s="25"/>
      <c r="C23" s="5"/>
      <c r="D23" s="22"/>
      <c r="E23" s="22"/>
      <c r="F23" s="22"/>
      <c r="G23" s="22"/>
      <c r="H23" s="28">
        <f>SUM(H4:H22)-I23</f>
        <v>0</v>
      </c>
      <c r="I23" s="23"/>
      <c r="J23" s="24"/>
      <c r="K23" s="27"/>
      <c r="L23" s="26"/>
      <c r="M23" s="26"/>
      <c r="N23" s="3"/>
      <c r="O23" s="6"/>
      <c r="P23" s="17"/>
      <c r="Q23" s="93"/>
      <c r="R23" s="99"/>
      <c r="S23" s="93"/>
      <c r="T23" s="98"/>
    </row>
    <row r="24" spans="2:33" x14ac:dyDescent="0.2">
      <c r="B24" s="25"/>
      <c r="C24" s="5"/>
      <c r="D24" s="22"/>
      <c r="E24" s="22"/>
      <c r="F24" s="22"/>
      <c r="G24" s="22"/>
      <c r="H24" s="28"/>
      <c r="I24" s="23"/>
      <c r="J24" s="24"/>
      <c r="K24" s="27"/>
      <c r="L24" s="26"/>
      <c r="M24" s="26"/>
      <c r="N24" s="3"/>
      <c r="O24" s="6"/>
      <c r="P24" s="17"/>
      <c r="Q24" s="93"/>
      <c r="R24" s="99"/>
      <c r="S24" s="93"/>
      <c r="T24" s="98"/>
    </row>
    <row r="25" spans="2:33" ht="13.5" thickBot="1" x14ac:dyDescent="0.25">
      <c r="B25" s="25"/>
      <c r="C25" s="5"/>
      <c r="D25" s="22"/>
      <c r="E25" s="22"/>
      <c r="F25" s="22"/>
      <c r="G25" s="22"/>
      <c r="H25" s="28"/>
      <c r="I25" s="23"/>
      <c r="J25" s="24"/>
      <c r="K25" s="27"/>
      <c r="L25" s="26"/>
      <c r="M25" s="26"/>
      <c r="N25" s="3"/>
      <c r="O25" s="6"/>
      <c r="P25" s="17"/>
      <c r="Q25" s="93"/>
      <c r="R25" s="99"/>
      <c r="S25" s="93"/>
      <c r="T25" s="98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</row>
    <row r="26" spans="2:33" ht="13.5" thickBot="1" x14ac:dyDescent="0.25">
      <c r="B26" s="128"/>
      <c r="C26" s="129"/>
      <c r="D26" s="128"/>
      <c r="E26" s="22"/>
      <c r="F26" s="173">
        <f>SUM(F4:F21)</f>
        <v>0</v>
      </c>
      <c r="G26" s="175" t="e">
        <f>+(H26-F26)/F26</f>
        <v>#DIV/0!</v>
      </c>
      <c r="H26" s="174">
        <f>SUM(H4:H21)</f>
        <v>0</v>
      </c>
      <c r="I26" s="22"/>
      <c r="J26" s="22"/>
      <c r="K26" s="22"/>
      <c r="L26" s="22"/>
      <c r="M26" s="22"/>
      <c r="N26" s="3"/>
      <c r="O26" s="4"/>
      <c r="P26" s="17"/>
      <c r="Q26" s="168">
        <f>SUM(Q4:Q21)</f>
        <v>0</v>
      </c>
      <c r="R26" s="99"/>
      <c r="S26" s="93"/>
      <c r="T26" s="98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</row>
    <row r="27" spans="2:33" ht="13.5" thickBot="1" x14ac:dyDescent="0.25">
      <c r="B27" s="128"/>
      <c r="C27" s="129"/>
      <c r="D27" s="128"/>
      <c r="E27" s="22"/>
      <c r="F27" s="22"/>
      <c r="G27" s="22"/>
      <c r="H27" s="23"/>
      <c r="I27" s="23"/>
      <c r="J27" s="23"/>
      <c r="K27" s="22"/>
      <c r="L27" s="22"/>
      <c r="M27" s="22"/>
      <c r="N27" s="7"/>
      <c r="O27" s="8"/>
      <c r="P27" s="17"/>
      <c r="Q27" s="93"/>
      <c r="R27" s="99"/>
      <c r="S27" s="93"/>
      <c r="T27" s="98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</row>
    <row r="28" spans="2:33" ht="13.5" thickBot="1" x14ac:dyDescent="0.25">
      <c r="B28" s="130"/>
      <c r="C28" s="106"/>
      <c r="D28" s="115"/>
      <c r="E28" s="97"/>
      <c r="F28" s="171" t="s">
        <v>15</v>
      </c>
      <c r="G28" s="172" t="e">
        <f>J28/F26</f>
        <v>#DIV/0!</v>
      </c>
      <c r="H28" s="94"/>
      <c r="I28" s="169">
        <f>H26+Q26</f>
        <v>0</v>
      </c>
      <c r="J28" s="170">
        <f>I28-F26</f>
        <v>0</v>
      </c>
      <c r="K28" s="95"/>
      <c r="L28" s="13"/>
      <c r="M28" s="96"/>
      <c r="N28" s="12"/>
      <c r="O28" s="12"/>
      <c r="P28" s="17"/>
      <c r="Q28" s="93"/>
      <c r="R28" s="99"/>
      <c r="S28" s="93"/>
      <c r="T28" s="98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</row>
    <row r="29" spans="2:33" ht="13.5" thickBot="1" x14ac:dyDescent="0.25">
      <c r="B29" s="130"/>
      <c r="C29" s="106"/>
      <c r="D29" s="115"/>
      <c r="E29" s="97"/>
      <c r="F29" s="93"/>
      <c r="G29" s="93"/>
      <c r="H29" s="93"/>
      <c r="I29" s="93"/>
      <c r="J29" s="98"/>
      <c r="K29" s="116"/>
      <c r="L29" s="107"/>
      <c r="M29" s="15"/>
      <c r="N29" s="99"/>
      <c r="O29" s="106"/>
      <c r="P29" s="17"/>
      <c r="Q29" s="93"/>
      <c r="R29" s="99"/>
      <c r="S29" s="93"/>
      <c r="T29" s="98"/>
      <c r="X29" s="106"/>
      <c r="Y29" s="161"/>
      <c r="Z29" s="161"/>
      <c r="AA29" s="161"/>
      <c r="AB29" s="161"/>
      <c r="AC29" s="161"/>
      <c r="AD29" s="106"/>
      <c r="AE29" s="161"/>
      <c r="AF29" s="106"/>
      <c r="AG29" s="106"/>
    </row>
    <row r="30" spans="2:33" ht="13.5" thickBot="1" x14ac:dyDescent="0.25">
      <c r="B30" s="130"/>
      <c r="C30" s="106"/>
      <c r="D30" s="115"/>
      <c r="E30" s="92"/>
      <c r="F30" s="171" t="s">
        <v>7</v>
      </c>
      <c r="G30" s="176" t="e">
        <f>'Dividendos 2022'!#REF!/'Conta Real'!F26</f>
        <v>#REF!</v>
      </c>
      <c r="H30" s="93"/>
      <c r="I30" s="93"/>
      <c r="J30" s="98"/>
      <c r="K30" s="116"/>
      <c r="L30" s="107"/>
      <c r="M30" s="15"/>
      <c r="N30" s="99"/>
      <c r="O30" s="99"/>
      <c r="P30" s="97"/>
      <c r="Q30" s="106"/>
      <c r="X30" s="106"/>
      <c r="Y30" s="106"/>
      <c r="Z30" s="106"/>
      <c r="AA30" s="106"/>
      <c r="AB30" s="106"/>
      <c r="AC30" s="106"/>
      <c r="AD30" s="106"/>
      <c r="AE30" s="116"/>
      <c r="AF30" s="106"/>
      <c r="AG30" s="106"/>
    </row>
    <row r="31" spans="2:33" x14ac:dyDescent="0.2">
      <c r="C31" s="106"/>
      <c r="D31" s="115"/>
      <c r="E31" s="106"/>
      <c r="F31" s="117"/>
      <c r="G31" s="117"/>
      <c r="H31" s="118"/>
      <c r="I31" s="119"/>
      <c r="J31" s="108"/>
      <c r="K31" s="107"/>
      <c r="L31" s="120"/>
      <c r="M31" s="15"/>
      <c r="N31" s="15"/>
      <c r="O31" s="107"/>
      <c r="P31" s="15"/>
      <c r="Q31" s="107"/>
      <c r="R31" s="18"/>
      <c r="S31" s="18"/>
      <c r="T31" s="21"/>
      <c r="U31" s="18"/>
      <c r="V31" s="18"/>
      <c r="W31" s="18"/>
      <c r="X31" s="109"/>
      <c r="Y31" s="106"/>
      <c r="Z31" s="161"/>
      <c r="AA31" s="161"/>
      <c r="AB31" s="161"/>
      <c r="AC31" s="161"/>
      <c r="AD31" s="106"/>
      <c r="AE31" s="106"/>
      <c r="AF31" s="106"/>
      <c r="AG31" s="106"/>
    </row>
    <row r="32" spans="2:33" s="2" customFormat="1" x14ac:dyDescent="0.2">
      <c r="C32" s="107"/>
      <c r="D32" s="121"/>
      <c r="E32" s="107"/>
      <c r="F32" s="107"/>
      <c r="G32" s="15"/>
      <c r="H32" s="10"/>
      <c r="I32" s="15"/>
      <c r="J32" s="15"/>
      <c r="K32" s="15"/>
      <c r="L32" s="107"/>
      <c r="M32" s="15"/>
      <c r="N32" s="15"/>
      <c r="O32" s="107"/>
      <c r="P32" s="15"/>
      <c r="Q32" s="108"/>
      <c r="R32" s="18"/>
      <c r="S32" s="18"/>
      <c r="T32" s="18"/>
      <c r="U32" s="18"/>
      <c r="V32" s="18"/>
      <c r="W32" s="18"/>
      <c r="X32" s="109"/>
      <c r="Y32" s="106"/>
      <c r="Z32" s="162"/>
      <c r="AA32" s="162"/>
      <c r="AB32" s="161"/>
      <c r="AC32" s="163"/>
      <c r="AD32" s="125"/>
      <c r="AE32" s="116"/>
      <c r="AF32" s="107"/>
      <c r="AG32" s="107"/>
    </row>
    <row r="33" spans="3:33" s="2" customFormat="1" x14ac:dyDescent="0.2">
      <c r="C33" s="107"/>
      <c r="D33" s="121"/>
      <c r="E33" s="107"/>
      <c r="F33" s="107"/>
      <c r="G33" s="15"/>
      <c r="H33" s="16"/>
      <c r="I33" s="107"/>
      <c r="J33" s="15"/>
      <c r="K33" s="15"/>
      <c r="L33" s="107"/>
      <c r="M33" s="15"/>
      <c r="N33" s="15"/>
      <c r="O33" s="107"/>
      <c r="P33" s="15"/>
      <c r="Q33" s="108"/>
      <c r="R33" s="18"/>
      <c r="S33" s="18"/>
      <c r="T33" s="18"/>
      <c r="U33" s="18"/>
      <c r="V33" s="18"/>
      <c r="W33" s="18"/>
      <c r="X33" s="109"/>
      <c r="Y33" s="107"/>
      <c r="Z33" s="164"/>
      <c r="AA33" s="164"/>
      <c r="AB33" s="161"/>
      <c r="AC33" s="163"/>
      <c r="AD33" s="125"/>
      <c r="AE33" s="116"/>
      <c r="AF33" s="107"/>
      <c r="AG33" s="107"/>
    </row>
    <row r="34" spans="3:33" s="2" customFormat="1" x14ac:dyDescent="0.2">
      <c r="C34" s="107"/>
      <c r="D34" s="107"/>
      <c r="E34" s="122"/>
      <c r="F34" s="10"/>
      <c r="G34" s="15"/>
      <c r="H34" s="16"/>
      <c r="I34" s="15"/>
      <c r="J34" s="107"/>
      <c r="K34" s="107"/>
      <c r="L34" s="15"/>
      <c r="M34" s="15"/>
      <c r="N34" s="15"/>
      <c r="O34" s="107"/>
      <c r="P34" s="15"/>
      <c r="Q34" s="107"/>
      <c r="R34" s="18"/>
      <c r="S34" s="18"/>
      <c r="T34" s="18"/>
      <c r="U34" s="18"/>
      <c r="V34" s="18"/>
      <c r="W34" s="18"/>
      <c r="X34" s="109"/>
      <c r="Y34" s="107"/>
      <c r="Z34" s="164"/>
      <c r="AA34" s="164"/>
      <c r="AB34" s="161"/>
      <c r="AC34" s="163"/>
      <c r="AD34" s="125"/>
      <c r="AE34" s="116"/>
      <c r="AF34" s="107"/>
      <c r="AG34" s="107"/>
    </row>
    <row r="35" spans="3:33" s="2" customFormat="1" ht="15" x14ac:dyDescent="0.25">
      <c r="C35" s="107"/>
      <c r="D35" s="107"/>
      <c r="E35" s="113"/>
      <c r="F35" s="123"/>
      <c r="G35" s="124"/>
      <c r="H35" s="16"/>
      <c r="I35" s="15"/>
      <c r="J35" s="15"/>
      <c r="K35" s="107"/>
      <c r="L35" s="16"/>
      <c r="M35" s="15"/>
      <c r="N35" s="15"/>
      <c r="O35" s="107"/>
      <c r="P35" s="15"/>
      <c r="Q35" s="107"/>
      <c r="R35" s="18"/>
      <c r="S35" s="18"/>
      <c r="T35" s="18"/>
      <c r="U35" s="18"/>
      <c r="V35" s="18"/>
      <c r="W35" s="18"/>
      <c r="X35" s="109"/>
      <c r="Y35" s="107"/>
      <c r="Z35" s="164"/>
      <c r="AA35" s="164"/>
      <c r="AB35" s="161"/>
      <c r="AC35" s="163"/>
      <c r="AD35" s="125"/>
      <c r="AE35" s="116"/>
      <c r="AF35" s="107"/>
      <c r="AG35" s="107"/>
    </row>
    <row r="36" spans="3:33" s="2" customFormat="1" x14ac:dyDescent="0.2">
      <c r="C36" s="107"/>
      <c r="D36" s="107"/>
      <c r="E36" s="107"/>
      <c r="F36" s="107"/>
      <c r="G36" s="15"/>
      <c r="H36" s="107"/>
      <c r="I36" s="15"/>
      <c r="J36" s="15"/>
      <c r="K36" s="107"/>
      <c r="L36" s="125"/>
      <c r="M36" s="15"/>
      <c r="N36" s="15"/>
      <c r="O36" s="107"/>
      <c r="P36" s="15"/>
      <c r="Q36" s="107"/>
      <c r="R36" s="18"/>
      <c r="S36" s="18"/>
      <c r="T36" s="18"/>
      <c r="U36" s="18"/>
      <c r="V36" s="18"/>
      <c r="W36" s="18"/>
      <c r="X36" s="109"/>
      <c r="Y36" s="107"/>
      <c r="Z36" s="164"/>
      <c r="AA36" s="164"/>
      <c r="AB36" s="161"/>
      <c r="AC36" s="163"/>
      <c r="AD36" s="125"/>
      <c r="AE36" s="116"/>
      <c r="AF36" s="107"/>
      <c r="AG36" s="107"/>
    </row>
    <row r="37" spans="3:33" s="2" customFormat="1" x14ac:dyDescent="0.2">
      <c r="C37" s="107"/>
      <c r="D37" s="107"/>
      <c r="E37" s="126"/>
      <c r="F37" s="15"/>
      <c r="G37" s="15"/>
      <c r="H37" s="107"/>
      <c r="I37" s="15"/>
      <c r="J37" s="15"/>
      <c r="K37" s="107"/>
      <c r="L37" s="107"/>
      <c r="M37" s="15"/>
      <c r="N37" s="15"/>
      <c r="O37" s="107"/>
      <c r="P37" s="15"/>
      <c r="Q37" s="107"/>
      <c r="R37" s="18"/>
      <c r="S37" s="18"/>
      <c r="T37" s="18"/>
      <c r="U37" s="18"/>
      <c r="V37" s="18"/>
      <c r="W37" s="18"/>
      <c r="X37" s="109"/>
      <c r="Y37" s="107"/>
      <c r="Z37" s="164"/>
      <c r="AA37" s="164"/>
      <c r="AB37" s="161"/>
      <c r="AC37" s="163"/>
      <c r="AD37" s="125"/>
      <c r="AE37" s="116"/>
      <c r="AF37" s="107"/>
      <c r="AG37" s="107"/>
    </row>
    <row r="38" spans="3:33" s="2" customFormat="1" x14ac:dyDescent="0.2">
      <c r="C38" s="107"/>
      <c r="D38" s="107"/>
      <c r="E38" s="107"/>
      <c r="F38" s="107"/>
      <c r="G38" s="107"/>
      <c r="H38" s="15"/>
      <c r="I38" s="15"/>
      <c r="J38" s="122"/>
      <c r="K38" s="107"/>
      <c r="L38" s="15"/>
      <c r="M38" s="15"/>
      <c r="N38" s="15"/>
      <c r="O38" s="107"/>
      <c r="P38" s="15"/>
      <c r="Q38" s="107"/>
      <c r="R38" s="18"/>
      <c r="S38" s="18"/>
      <c r="T38" s="18"/>
      <c r="U38" s="18"/>
      <c r="V38" s="18"/>
      <c r="W38" s="18"/>
      <c r="X38" s="109"/>
      <c r="Y38" s="107"/>
      <c r="Z38" s="164"/>
      <c r="AA38" s="164"/>
      <c r="AB38" s="161"/>
      <c r="AC38" s="163"/>
      <c r="AD38" s="125"/>
      <c r="AE38" s="116"/>
      <c r="AF38" s="107"/>
      <c r="AG38" s="107"/>
    </row>
    <row r="39" spans="3:33" s="2" customFormat="1" x14ac:dyDescent="0.2">
      <c r="C39" s="107"/>
      <c r="D39" s="107"/>
      <c r="E39" s="107"/>
      <c r="F39" s="107"/>
      <c r="G39" s="107"/>
      <c r="H39" s="127"/>
      <c r="I39" s="15"/>
      <c r="J39" s="122"/>
      <c r="K39" s="107"/>
      <c r="L39" s="107"/>
      <c r="M39" s="15"/>
      <c r="N39" s="15"/>
      <c r="O39" s="107"/>
      <c r="P39" s="15"/>
      <c r="Q39" s="109"/>
      <c r="R39" s="18"/>
      <c r="S39" s="18"/>
      <c r="T39" s="18"/>
      <c r="U39" s="18"/>
      <c r="V39" s="18"/>
      <c r="W39" s="18"/>
      <c r="X39" s="109"/>
      <c r="Y39" s="107"/>
      <c r="Z39" s="164"/>
      <c r="AA39" s="164"/>
      <c r="AB39" s="161"/>
      <c r="AC39" s="163"/>
      <c r="AD39" s="125"/>
      <c r="AE39" s="116"/>
      <c r="AF39" s="107"/>
      <c r="AG39" s="107"/>
    </row>
    <row r="40" spans="3:33" s="2" customFormat="1" x14ac:dyDescent="0.2">
      <c r="C40" s="107"/>
      <c r="D40" s="107"/>
      <c r="E40" s="107"/>
      <c r="F40" s="107"/>
      <c r="G40" s="107"/>
      <c r="H40" s="107"/>
      <c r="I40" s="15"/>
      <c r="J40" s="15"/>
      <c r="K40" s="107"/>
      <c r="L40" s="15"/>
      <c r="M40" s="110"/>
      <c r="N40" s="110"/>
      <c r="O40" s="111"/>
      <c r="P40" s="112"/>
      <c r="Q40" s="109"/>
      <c r="R40" s="18"/>
      <c r="S40" s="18"/>
      <c r="T40" s="18"/>
      <c r="U40" s="18"/>
      <c r="V40" s="18"/>
      <c r="W40" s="18"/>
      <c r="X40" s="109"/>
      <c r="Y40" s="107"/>
      <c r="Z40" s="164"/>
      <c r="AA40" s="164"/>
      <c r="AB40" s="161"/>
      <c r="AC40" s="163"/>
      <c r="AD40" s="125"/>
      <c r="AE40" s="116"/>
      <c r="AF40" s="107"/>
      <c r="AG40" s="107"/>
    </row>
    <row r="41" spans="3:33" s="2" customFormat="1" x14ac:dyDescent="0.2">
      <c r="C41" s="107"/>
      <c r="D41" s="107"/>
      <c r="E41" s="107"/>
      <c r="F41" s="107"/>
      <c r="G41" s="107"/>
      <c r="H41" s="15"/>
      <c r="I41" s="107"/>
      <c r="J41" s="107"/>
      <c r="K41" s="107"/>
      <c r="L41" s="107"/>
      <c r="M41" s="15"/>
      <c r="N41" s="107"/>
      <c r="O41" s="107"/>
      <c r="P41" s="113"/>
      <c r="Q41" s="109"/>
      <c r="R41" s="18"/>
      <c r="S41" s="18"/>
      <c r="T41" s="18"/>
      <c r="U41" s="18"/>
      <c r="V41" s="18"/>
      <c r="W41" s="18"/>
      <c r="X41" s="109"/>
      <c r="Y41" s="107"/>
      <c r="Z41" s="164"/>
      <c r="AA41" s="164"/>
      <c r="AB41" s="161"/>
      <c r="AC41" s="163"/>
      <c r="AD41" s="125"/>
      <c r="AE41" s="116"/>
      <c r="AF41" s="107"/>
      <c r="AG41" s="107"/>
    </row>
    <row r="42" spans="3:33" s="2" customFormat="1" x14ac:dyDescent="0.2">
      <c r="C42" s="107"/>
      <c r="D42" s="107"/>
      <c r="E42" s="107"/>
      <c r="F42" s="107"/>
      <c r="G42" s="107"/>
      <c r="H42" s="15"/>
      <c r="I42" s="15"/>
      <c r="J42" s="15"/>
      <c r="K42" s="107"/>
      <c r="L42" s="15"/>
      <c r="M42" s="107"/>
      <c r="N42" s="107"/>
      <c r="O42" s="107"/>
      <c r="P42" s="113"/>
      <c r="Q42" s="114"/>
      <c r="R42" s="18"/>
      <c r="S42" s="18"/>
      <c r="T42" s="18"/>
      <c r="U42" s="18"/>
      <c r="V42" s="18"/>
      <c r="W42" s="18"/>
      <c r="X42" s="109"/>
      <c r="Y42" s="107"/>
      <c r="Z42" s="164"/>
      <c r="AA42" s="164"/>
      <c r="AB42" s="161"/>
      <c r="AC42" s="163"/>
      <c r="AD42" s="125"/>
      <c r="AE42" s="116"/>
      <c r="AF42" s="107"/>
      <c r="AG42" s="107"/>
    </row>
    <row r="43" spans="3:33" s="2" customFormat="1" x14ac:dyDescent="0.2">
      <c r="H43" s="20"/>
      <c r="K43" s="14"/>
      <c r="L43" s="14"/>
      <c r="M43" s="14"/>
      <c r="P43" s="9"/>
      <c r="Q43" s="18"/>
      <c r="R43" s="18"/>
      <c r="S43" s="18"/>
      <c r="T43" s="18"/>
      <c r="U43" s="18"/>
      <c r="V43" s="18"/>
      <c r="W43" s="18"/>
      <c r="X43" s="109"/>
      <c r="Y43" s="107"/>
      <c r="Z43" s="164"/>
      <c r="AA43" s="164"/>
      <c r="AB43" s="161"/>
      <c r="AC43" s="163"/>
      <c r="AD43" s="125"/>
      <c r="AE43" s="116"/>
      <c r="AF43" s="107"/>
      <c r="AG43" s="107"/>
    </row>
    <row r="44" spans="3:33" s="2" customFormat="1" x14ac:dyDescent="0.2">
      <c r="K44" s="14"/>
      <c r="L44" s="14"/>
      <c r="M44" s="14"/>
      <c r="P44" s="9"/>
      <c r="Q44" s="18"/>
      <c r="R44" s="18"/>
      <c r="S44" s="18"/>
      <c r="T44" s="18"/>
      <c r="U44" s="18"/>
      <c r="V44" s="18"/>
      <c r="W44" s="18"/>
      <c r="X44" s="109"/>
      <c r="Y44" s="165"/>
      <c r="Z44" s="164"/>
      <c r="AA44" s="164"/>
      <c r="AB44" s="161"/>
      <c r="AC44" s="163"/>
      <c r="AD44" s="125"/>
      <c r="AE44" s="116"/>
      <c r="AF44" s="107"/>
      <c r="AG44" s="107"/>
    </row>
    <row r="45" spans="3:33" s="2" customFormat="1" x14ac:dyDescent="0.2">
      <c r="K45" s="14"/>
      <c r="L45" s="14"/>
      <c r="M45" s="14"/>
      <c r="P45" s="9"/>
      <c r="Q45" s="18"/>
      <c r="R45" s="18"/>
      <c r="S45" s="18"/>
      <c r="T45" s="18"/>
      <c r="U45" s="18"/>
      <c r="V45" s="18"/>
      <c r="W45" s="18"/>
      <c r="X45" s="109"/>
      <c r="Y45" s="165"/>
      <c r="Z45" s="164"/>
      <c r="AA45" s="164"/>
      <c r="AB45" s="161"/>
      <c r="AC45" s="163"/>
      <c r="AD45" s="125"/>
      <c r="AE45" s="116"/>
      <c r="AF45" s="107"/>
      <c r="AG45" s="107"/>
    </row>
    <row r="46" spans="3:33" s="2" customFormat="1" x14ac:dyDescent="0.2">
      <c r="K46" s="14"/>
      <c r="L46" s="14"/>
      <c r="M46" s="14"/>
      <c r="P46" s="9"/>
      <c r="Q46" s="18"/>
      <c r="R46" s="18"/>
      <c r="S46" s="18"/>
      <c r="T46" s="18"/>
      <c r="U46" s="18"/>
      <c r="V46" s="18"/>
      <c r="W46" s="18"/>
      <c r="X46" s="109"/>
      <c r="Y46" s="165"/>
      <c r="Z46" s="164"/>
      <c r="AA46" s="164"/>
      <c r="AB46" s="161"/>
      <c r="AC46" s="163"/>
      <c r="AD46" s="125"/>
      <c r="AE46" s="116"/>
      <c r="AF46" s="107"/>
      <c r="AG46" s="107"/>
    </row>
    <row r="47" spans="3:33" s="2" customFormat="1" x14ac:dyDescent="0.2">
      <c r="O47" s="18"/>
      <c r="P47" s="19"/>
      <c r="Q47" s="18"/>
      <c r="R47" s="18"/>
      <c r="S47" s="18"/>
      <c r="T47" s="18"/>
      <c r="U47" s="18"/>
      <c r="V47" s="18"/>
      <c r="W47" s="18"/>
      <c r="X47" s="109"/>
      <c r="Y47" s="165"/>
      <c r="Z47" s="164"/>
      <c r="AA47" s="164"/>
      <c r="AB47" s="161"/>
      <c r="AC47" s="163"/>
      <c r="AD47" s="125"/>
      <c r="AE47" s="116"/>
      <c r="AF47" s="107"/>
      <c r="AG47" s="107"/>
    </row>
    <row r="48" spans="3:33" s="2" customFormat="1" x14ac:dyDescent="0.2">
      <c r="O48" s="18"/>
      <c r="P48" s="19"/>
      <c r="Q48" s="18"/>
      <c r="R48" s="18"/>
      <c r="S48" s="18"/>
      <c r="T48" s="18"/>
      <c r="U48" s="18"/>
      <c r="V48" s="18"/>
      <c r="W48" s="18"/>
      <c r="X48" s="109"/>
      <c r="Y48" s="165"/>
      <c r="Z48" s="164"/>
      <c r="AA48" s="164"/>
      <c r="AB48" s="161"/>
      <c r="AC48" s="163"/>
      <c r="AD48" s="125"/>
      <c r="AE48" s="116"/>
      <c r="AF48" s="107"/>
      <c r="AG48" s="107"/>
    </row>
    <row r="49" spans="16:33" s="2" customFormat="1" x14ac:dyDescent="0.2">
      <c r="P49" s="9"/>
      <c r="X49" s="107"/>
      <c r="Y49" s="107"/>
      <c r="Z49" s="164"/>
      <c r="AA49" s="164"/>
      <c r="AB49" s="161"/>
      <c r="AC49" s="163"/>
      <c r="AD49" s="125"/>
      <c r="AE49" s="116"/>
      <c r="AF49" s="107"/>
      <c r="AG49" s="107"/>
    </row>
    <row r="50" spans="16:33" s="2" customFormat="1" x14ac:dyDescent="0.2">
      <c r="P50" s="9"/>
      <c r="X50" s="107"/>
      <c r="Y50" s="107"/>
      <c r="Z50" s="164"/>
      <c r="AA50" s="164"/>
      <c r="AB50" s="161"/>
      <c r="AC50" s="163"/>
      <c r="AD50" s="125"/>
      <c r="AE50" s="116"/>
      <c r="AF50" s="107"/>
      <c r="AG50" s="107"/>
    </row>
    <row r="51" spans="16:33" s="2" customFormat="1" x14ac:dyDescent="0.2">
      <c r="P51" s="9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</row>
    <row r="52" spans="16:33" s="2" customFormat="1" x14ac:dyDescent="0.2">
      <c r="P52" s="9"/>
      <c r="X52" s="107"/>
      <c r="Y52" s="107"/>
      <c r="Z52" s="107"/>
      <c r="AA52" s="107"/>
      <c r="AB52" s="107"/>
      <c r="AC52" s="107"/>
      <c r="AD52" s="15"/>
      <c r="AE52" s="107"/>
      <c r="AF52" s="107"/>
      <c r="AG52" s="107"/>
    </row>
    <row r="53" spans="16:33" s="2" customFormat="1" x14ac:dyDescent="0.2">
      <c r="P53" s="9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</row>
    <row r="54" spans="16:33" s="2" customFormat="1" x14ac:dyDescent="0.2">
      <c r="P54" s="9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</row>
    <row r="55" spans="16:33" s="2" customFormat="1" x14ac:dyDescent="0.2">
      <c r="P55" s="9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</row>
    <row r="56" spans="16:33" s="2" customFormat="1" x14ac:dyDescent="0.2">
      <c r="P56" s="9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</row>
    <row r="57" spans="16:33" s="2" customFormat="1" x14ac:dyDescent="0.2">
      <c r="P57" s="9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</row>
    <row r="58" spans="16:33" s="2" customFormat="1" x14ac:dyDescent="0.2">
      <c r="P58" s="9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</row>
    <row r="59" spans="16:33" s="2" customFormat="1" x14ac:dyDescent="0.2">
      <c r="P59" s="9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</row>
    <row r="60" spans="16:33" s="2" customFormat="1" x14ac:dyDescent="0.2">
      <c r="P60" s="9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</row>
    <row r="61" spans="16:33" s="2" customFormat="1" x14ac:dyDescent="0.2">
      <c r="P61" s="9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</row>
    <row r="62" spans="16:33" s="2" customFormat="1" x14ac:dyDescent="0.2">
      <c r="P62" s="9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</row>
    <row r="63" spans="16:33" s="2" customFormat="1" x14ac:dyDescent="0.2">
      <c r="P63" s="9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</row>
    <row r="64" spans="16:33" s="2" customFormat="1" x14ac:dyDescent="0.2">
      <c r="P64" s="9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</row>
    <row r="65" spans="16:16" s="2" customFormat="1" x14ac:dyDescent="0.2">
      <c r="P65" s="9"/>
    </row>
    <row r="66" spans="16:16" s="2" customFormat="1" x14ac:dyDescent="0.2">
      <c r="P66" s="9"/>
    </row>
    <row r="67" spans="16:16" s="2" customFormat="1" x14ac:dyDescent="0.2">
      <c r="P67" s="9"/>
    </row>
    <row r="68" spans="16:16" s="2" customFormat="1" x14ac:dyDescent="0.2">
      <c r="P68" s="9"/>
    </row>
    <row r="69" spans="16:16" s="2" customFormat="1" x14ac:dyDescent="0.2">
      <c r="P69" s="9"/>
    </row>
    <row r="70" spans="16:16" s="2" customFormat="1" x14ac:dyDescent="0.2">
      <c r="P70" s="9"/>
    </row>
    <row r="71" spans="16:16" s="2" customFormat="1" x14ac:dyDescent="0.2">
      <c r="P71" s="9"/>
    </row>
  </sheetData>
  <sheetProtection selectLockedCells="1"/>
  <mergeCells count="12">
    <mergeCell ref="N4:N6"/>
    <mergeCell ref="O4:O6"/>
    <mergeCell ref="N7:N9"/>
    <mergeCell ref="O7:O9"/>
    <mergeCell ref="N10:N12"/>
    <mergeCell ref="O10:O12"/>
    <mergeCell ref="N13:N15"/>
    <mergeCell ref="O13:O15"/>
    <mergeCell ref="N16:N18"/>
    <mergeCell ref="O16:O18"/>
    <mergeCell ref="N19:N21"/>
    <mergeCell ref="O19:O21"/>
  </mergeCells>
  <phoneticPr fontId="8" type="noConversion"/>
  <conditionalFormatting sqref="T4:T21">
    <cfRule type="cellIs" priority="4" operator="equal">
      <formula>0</formula>
    </cfRule>
    <cfRule type="cellIs" dxfId="24" priority="14" operator="lessThan">
      <formula>0</formula>
    </cfRule>
    <cfRule type="cellIs" dxfId="23" priority="15" operator="greaterThan">
      <formula>0</formula>
    </cfRule>
  </conditionalFormatting>
  <conditionalFormatting sqref="I4:I21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I4:I21">
    <cfRule type="cellIs" dxfId="20" priority="5" operator="equal">
      <formula>0</formula>
    </cfRule>
  </conditionalFormatting>
  <conditionalFormatting sqref="I22">
    <cfRule type="cellIs" dxfId="19" priority="8" operator="equal">
      <formula>""""""</formula>
    </cfRule>
  </conditionalFormatting>
  <conditionalFormatting sqref="R4:R21">
    <cfRule type="cellIs" dxfId="18" priority="3" operator="equal">
      <formula>"amo O NETO"</formula>
    </cfRule>
  </conditionalFormatting>
  <conditionalFormatting sqref="G28">
    <cfRule type="cellIs" dxfId="17" priority="2" operator="greaterThan">
      <formula>0</formula>
    </cfRule>
  </conditionalFormatting>
  <conditionalFormatting sqref="G26">
    <cfRule type="cellIs" dxfId="16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landscape" r:id="rId1"/>
  <ignoredErrors>
    <ignoredError sqref="G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2:V29"/>
  <sheetViews>
    <sheetView showGridLines="0" showRowColHeaders="0" zoomScale="140" zoomScaleNormal="140" workbookViewId="0">
      <selection activeCell="M13" sqref="M13"/>
    </sheetView>
  </sheetViews>
  <sheetFormatPr defaultRowHeight="15" x14ac:dyDescent="0.25"/>
  <cols>
    <col min="1" max="1" width="9.140625" style="177"/>
    <col min="2" max="2" width="10.28515625" style="103" customWidth="1"/>
    <col min="3" max="3" width="10.5703125" style="103" bestFit="1" customWidth="1"/>
    <col min="4" max="4" width="10.140625" style="103" bestFit="1" customWidth="1"/>
    <col min="5" max="5" width="10.7109375" style="103" customWidth="1"/>
    <col min="6" max="6" width="11.140625" style="103" bestFit="1" customWidth="1"/>
    <col min="7" max="7" width="12.140625" style="103" bestFit="1" customWidth="1"/>
    <col min="8" max="8" width="10.5703125" style="103" bestFit="1" customWidth="1"/>
    <col min="9" max="9" width="13.28515625" style="103" bestFit="1" customWidth="1"/>
    <col min="10" max="10" width="11.140625" style="103" bestFit="1" customWidth="1"/>
    <col min="11" max="11" width="13.28515625" style="103" bestFit="1" customWidth="1"/>
    <col min="12" max="12" width="10.140625" style="103" bestFit="1" customWidth="1"/>
    <col min="13" max="13" width="12.85546875" style="103" bestFit="1" customWidth="1"/>
    <col min="14" max="14" width="11.140625" style="103" bestFit="1" customWidth="1"/>
    <col min="15" max="15" width="13.28515625" style="103" bestFit="1" customWidth="1"/>
    <col min="16" max="16" width="14.7109375" style="177" customWidth="1"/>
    <col min="17" max="16384" width="9.140625" style="177"/>
  </cols>
  <sheetData>
    <row r="2" spans="1:22" ht="15.75" thickBot="1" x14ac:dyDescent="0.3"/>
    <row r="3" spans="1:22" ht="19.5" thickBot="1" x14ac:dyDescent="0.3">
      <c r="J3" s="215" t="s">
        <v>30</v>
      </c>
      <c r="K3" s="216"/>
      <c r="L3" s="216"/>
      <c r="M3" s="186" t="str">
        <f>IFERROR(AVERAGEIF(C5:N5,"&gt;0"),"")</f>
        <v/>
      </c>
    </row>
    <row r="5" spans="1:22" hidden="1" x14ac:dyDescent="0.25">
      <c r="B5" s="103" t="s">
        <v>29</v>
      </c>
      <c r="C5" s="185">
        <f>SUM(C9:C222)</f>
        <v>0</v>
      </c>
      <c r="D5" s="185">
        <f t="shared" ref="D5:N5" si="0">SUM(D9:D222)</f>
        <v>0</v>
      </c>
      <c r="E5" s="185">
        <f t="shared" si="0"/>
        <v>0</v>
      </c>
      <c r="F5" s="185">
        <f t="shared" si="0"/>
        <v>0</v>
      </c>
      <c r="G5" s="185">
        <f t="shared" si="0"/>
        <v>0</v>
      </c>
      <c r="H5" s="185">
        <f t="shared" si="0"/>
        <v>0</v>
      </c>
      <c r="I5" s="185">
        <f t="shared" si="0"/>
        <v>0</v>
      </c>
      <c r="J5" s="185">
        <f t="shared" si="0"/>
        <v>0</v>
      </c>
      <c r="K5" s="185">
        <f t="shared" si="0"/>
        <v>0</v>
      </c>
      <c r="L5" s="185">
        <f t="shared" si="0"/>
        <v>0</v>
      </c>
      <c r="M5" s="185">
        <f t="shared" si="0"/>
        <v>0</v>
      </c>
      <c r="N5" s="185">
        <f t="shared" si="0"/>
        <v>0</v>
      </c>
    </row>
    <row r="6" spans="1:22" hidden="1" x14ac:dyDescent="0.25">
      <c r="A6" s="123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23"/>
      <c r="Q6" s="123"/>
      <c r="R6" s="123"/>
      <c r="S6" s="123"/>
      <c r="T6" s="123"/>
      <c r="U6" s="123"/>
      <c r="V6" s="123"/>
    </row>
    <row r="7" spans="1:22" x14ac:dyDescent="0.25">
      <c r="A7" s="123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23"/>
      <c r="Q7" s="123"/>
      <c r="R7" s="123"/>
      <c r="S7" s="123"/>
      <c r="T7" s="123"/>
      <c r="U7" s="123"/>
      <c r="V7" s="123"/>
    </row>
    <row r="8" spans="1:22" ht="15" customHeight="1" x14ac:dyDescent="0.25">
      <c r="A8" s="123"/>
      <c r="B8" s="180" t="s">
        <v>28</v>
      </c>
      <c r="C8" s="179" t="s">
        <v>16</v>
      </c>
      <c r="D8" s="179" t="s">
        <v>17</v>
      </c>
      <c r="E8" s="179" t="s">
        <v>18</v>
      </c>
      <c r="F8" s="179" t="s">
        <v>19</v>
      </c>
      <c r="G8" s="179" t="s">
        <v>20</v>
      </c>
      <c r="H8" s="179" t="s">
        <v>21</v>
      </c>
      <c r="I8" s="179" t="s">
        <v>22</v>
      </c>
      <c r="J8" s="179" t="s">
        <v>23</v>
      </c>
      <c r="K8" s="179" t="s">
        <v>24</v>
      </c>
      <c r="L8" s="179" t="s">
        <v>25</v>
      </c>
      <c r="M8" s="179" t="s">
        <v>26</v>
      </c>
      <c r="N8" s="179" t="s">
        <v>27</v>
      </c>
      <c r="O8" s="179" t="s">
        <v>9</v>
      </c>
      <c r="P8" s="123"/>
      <c r="Q8" s="123"/>
      <c r="R8" s="123"/>
      <c r="S8" s="123"/>
      <c r="T8" s="123"/>
      <c r="U8" s="123"/>
      <c r="V8" s="123"/>
    </row>
    <row r="9" spans="1:22" ht="15" customHeight="1" x14ac:dyDescent="0.25">
      <c r="A9" s="123"/>
      <c r="B9" s="180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>
        <f>SUM(Tabela2[[#This Row],[fev/22]:[dez/22]])</f>
        <v>0</v>
      </c>
      <c r="P9" s="178"/>
      <c r="Q9" s="123"/>
      <c r="R9" s="123"/>
      <c r="S9" s="123"/>
      <c r="T9" s="123"/>
      <c r="U9" s="123"/>
      <c r="V9" s="123"/>
    </row>
    <row r="10" spans="1:22" ht="15" customHeight="1" x14ac:dyDescent="0.25">
      <c r="A10" s="123"/>
      <c r="B10" s="181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2"/>
      <c r="P10" s="178"/>
      <c r="Q10" s="123"/>
      <c r="R10" s="123"/>
      <c r="S10" s="123"/>
      <c r="T10" s="123"/>
      <c r="U10" s="123"/>
      <c r="V10" s="123"/>
    </row>
    <row r="11" spans="1:22" ht="15" customHeight="1" x14ac:dyDescent="0.25">
      <c r="A11" s="123"/>
      <c r="B11" s="181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2"/>
      <c r="P11" s="178"/>
      <c r="Q11" s="123"/>
      <c r="R11" s="123"/>
      <c r="S11" s="123"/>
      <c r="T11" s="123"/>
      <c r="U11" s="123"/>
      <c r="V11" s="123"/>
    </row>
    <row r="12" spans="1:22" x14ac:dyDescent="0.25">
      <c r="A12" s="123"/>
      <c r="B12" s="181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2"/>
      <c r="P12" s="123"/>
      <c r="Q12" s="123"/>
      <c r="R12" s="123"/>
      <c r="S12" s="123"/>
      <c r="T12" s="123"/>
      <c r="U12" s="123"/>
      <c r="V12" s="123"/>
    </row>
    <row r="13" spans="1:22" x14ac:dyDescent="0.25">
      <c r="A13" s="123"/>
      <c r="B13" s="180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23"/>
      <c r="Q13" s="123"/>
      <c r="R13" s="123"/>
      <c r="S13" s="123"/>
      <c r="T13" s="123"/>
      <c r="U13" s="123"/>
      <c r="V13" s="123"/>
    </row>
    <row r="14" spans="1:22" x14ac:dyDescent="0.25">
      <c r="A14" s="123"/>
      <c r="B14" s="180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23"/>
      <c r="Q14" s="123"/>
      <c r="R14" s="123"/>
      <c r="S14" s="123"/>
      <c r="T14" s="123"/>
      <c r="U14" s="123"/>
      <c r="V14" s="123"/>
    </row>
    <row r="15" spans="1:22" x14ac:dyDescent="0.25">
      <c r="A15" s="123"/>
      <c r="B15" s="180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23"/>
      <c r="Q15" s="123"/>
      <c r="R15" s="123"/>
      <c r="S15" s="123"/>
      <c r="T15" s="123"/>
      <c r="U15" s="123"/>
      <c r="V15" s="123"/>
    </row>
    <row r="16" spans="1:22" x14ac:dyDescent="0.25">
      <c r="A16" s="123"/>
      <c r="B16" s="180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23"/>
      <c r="Q16" s="123"/>
      <c r="R16" s="123"/>
      <c r="S16" s="123"/>
      <c r="T16" s="123"/>
      <c r="U16" s="123"/>
      <c r="V16" s="123"/>
    </row>
    <row r="17" spans="1:22" x14ac:dyDescent="0.25">
      <c r="A17" s="123"/>
      <c r="B17" s="180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23"/>
      <c r="Q17" s="123"/>
      <c r="R17" s="123"/>
      <c r="S17" s="123"/>
      <c r="T17" s="123"/>
      <c r="U17" s="123"/>
      <c r="V17" s="123"/>
    </row>
    <row r="18" spans="1:22" x14ac:dyDescent="0.25">
      <c r="A18" s="123"/>
      <c r="B18" s="180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23"/>
      <c r="Q18" s="123"/>
      <c r="R18" s="123"/>
      <c r="S18" s="123"/>
      <c r="T18" s="123"/>
      <c r="U18" s="123"/>
      <c r="V18" s="123"/>
    </row>
    <row r="19" spans="1:22" x14ac:dyDescent="0.25">
      <c r="A19" s="123"/>
      <c r="B19" s="180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23"/>
      <c r="Q19" s="123"/>
      <c r="R19" s="123"/>
      <c r="S19" s="123"/>
      <c r="T19" s="123"/>
      <c r="U19" s="123"/>
      <c r="V19" s="123"/>
    </row>
    <row r="20" spans="1:22" x14ac:dyDescent="0.25">
      <c r="A20" s="123"/>
      <c r="B20" s="180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23"/>
      <c r="Q20" s="123"/>
      <c r="R20" s="123"/>
      <c r="S20" s="123"/>
      <c r="T20" s="123"/>
      <c r="U20" s="123"/>
      <c r="V20" s="123"/>
    </row>
    <row r="21" spans="1:22" x14ac:dyDescent="0.25">
      <c r="B21" s="180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</row>
    <row r="22" spans="1:22" x14ac:dyDescent="0.25"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</row>
    <row r="23" spans="1:22" x14ac:dyDescent="0.25"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</row>
    <row r="24" spans="1:22" x14ac:dyDescent="0.25"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</row>
    <row r="25" spans="1:22" x14ac:dyDescent="0.25"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</row>
    <row r="26" spans="1:22" x14ac:dyDescent="0.25"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</row>
    <row r="27" spans="1:22" x14ac:dyDescent="0.25"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</row>
    <row r="28" spans="1:22" x14ac:dyDescent="0.25"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</row>
    <row r="29" spans="1:22" x14ac:dyDescent="0.25"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</row>
  </sheetData>
  <sheetProtection selectLockedCells="1"/>
  <sortState xmlns:xlrd2="http://schemas.microsoft.com/office/spreadsheetml/2017/richdata2" ref="B10:O13">
    <sortCondition descending="1" ref="O10:O13"/>
  </sortState>
  <mergeCells count="1">
    <mergeCell ref="J3:L3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12CE-F003-4A62-B452-F6E3808D352E}">
  <dimension ref="E5:J22"/>
  <sheetViews>
    <sheetView workbookViewId="0">
      <selection activeCell="I5" sqref="I5:J10"/>
    </sheetView>
  </sheetViews>
  <sheetFormatPr defaultRowHeight="15" x14ac:dyDescent="0.25"/>
  <cols>
    <col min="5" max="7" width="14.42578125" customWidth="1"/>
    <col min="9" max="9" width="13.42578125" bestFit="1" customWidth="1"/>
    <col min="10" max="10" width="13.28515625" bestFit="1" customWidth="1"/>
  </cols>
  <sheetData>
    <row r="5" spans="5:10" x14ac:dyDescent="0.25">
      <c r="E5" cm="1">
        <f t="array" ref="E5:E7">'Conta Real'!N4:N6</f>
        <v>0</v>
      </c>
      <c r="F5" s="105" cm="1">
        <f t="array" ref="F5:F7">'Conta Real'!O4:O6</f>
        <v>0</v>
      </c>
      <c r="I5">
        <f>E5</f>
        <v>0</v>
      </c>
      <c r="J5" s="105">
        <f>F5</f>
        <v>0</v>
      </c>
    </row>
    <row r="6" spans="5:10" x14ac:dyDescent="0.25">
      <c r="E6">
        <v>0</v>
      </c>
      <c r="F6">
        <v>0</v>
      </c>
      <c r="I6">
        <f>E8</f>
        <v>0</v>
      </c>
      <c r="J6" s="105">
        <f>F8</f>
        <v>0</v>
      </c>
    </row>
    <row r="7" spans="5:10" x14ac:dyDescent="0.25">
      <c r="E7">
        <v>0</v>
      </c>
      <c r="F7">
        <v>0</v>
      </c>
      <c r="I7">
        <f>E11</f>
        <v>0</v>
      </c>
      <c r="J7" s="105">
        <f>F11</f>
        <v>0</v>
      </c>
    </row>
    <row r="8" spans="5:10" x14ac:dyDescent="0.25">
      <c r="E8" cm="1">
        <f t="array" ref="E8:E10">'Conta Real'!N7:N9</f>
        <v>0</v>
      </c>
      <c r="F8" s="105" cm="1">
        <f t="array" ref="F8:F10">'Conta Real'!O7:O9</f>
        <v>0</v>
      </c>
      <c r="I8">
        <f>E14</f>
        <v>0</v>
      </c>
      <c r="J8" s="105">
        <f>F14</f>
        <v>0</v>
      </c>
    </row>
    <row r="9" spans="5:10" x14ac:dyDescent="0.25">
      <c r="E9">
        <v>0</v>
      </c>
      <c r="F9">
        <v>0</v>
      </c>
      <c r="I9">
        <f>E17</f>
        <v>0</v>
      </c>
      <c r="J9" s="105">
        <f>F17</f>
        <v>0</v>
      </c>
    </row>
    <row r="10" spans="5:10" x14ac:dyDescent="0.25">
      <c r="E10">
        <v>0</v>
      </c>
      <c r="F10">
        <v>0</v>
      </c>
      <c r="I10">
        <f>E20</f>
        <v>0</v>
      </c>
      <c r="J10" s="105">
        <f>F20</f>
        <v>0</v>
      </c>
    </row>
    <row r="11" spans="5:10" x14ac:dyDescent="0.25">
      <c r="E11" cm="1">
        <f t="array" ref="E11:E13">'Conta Real'!N10:N12</f>
        <v>0</v>
      </c>
      <c r="F11" s="105" cm="1">
        <f t="array" ref="F11:F13">'Conta Real'!O10:O12</f>
        <v>0</v>
      </c>
    </row>
    <row r="12" spans="5:10" x14ac:dyDescent="0.25">
      <c r="E12">
        <v>0</v>
      </c>
      <c r="F12">
        <v>0</v>
      </c>
    </row>
    <row r="13" spans="5:10" x14ac:dyDescent="0.25">
      <c r="E13">
        <v>0</v>
      </c>
      <c r="F13">
        <v>0</v>
      </c>
    </row>
    <row r="14" spans="5:10" x14ac:dyDescent="0.25">
      <c r="E14" cm="1">
        <f t="array" ref="E14:E16">'Conta Real'!N13:N15</f>
        <v>0</v>
      </c>
      <c r="F14" s="105" cm="1">
        <f t="array" ref="F14:F16">'Conta Real'!O13:O15</f>
        <v>0</v>
      </c>
    </row>
    <row r="15" spans="5:10" x14ac:dyDescent="0.25">
      <c r="E15">
        <v>0</v>
      </c>
      <c r="F15">
        <v>0</v>
      </c>
    </row>
    <row r="16" spans="5:10" x14ac:dyDescent="0.25">
      <c r="E16">
        <v>0</v>
      </c>
      <c r="F16">
        <v>0</v>
      </c>
    </row>
    <row r="17" spans="5:6" x14ac:dyDescent="0.25">
      <c r="E17" cm="1">
        <f t="array" ref="E17:E19">'Conta Real'!N16:N18</f>
        <v>0</v>
      </c>
      <c r="F17" s="105" cm="1">
        <f t="array" ref="F17:F19">'Conta Real'!O16:O18</f>
        <v>0</v>
      </c>
    </row>
    <row r="18" spans="5:6" x14ac:dyDescent="0.25">
      <c r="E18">
        <v>0</v>
      </c>
      <c r="F18">
        <v>0</v>
      </c>
    </row>
    <row r="19" spans="5:6" x14ac:dyDescent="0.25">
      <c r="E19">
        <v>0</v>
      </c>
      <c r="F19">
        <v>0</v>
      </c>
    </row>
    <row r="20" spans="5:6" x14ac:dyDescent="0.25">
      <c r="E20" cm="1">
        <f t="array" ref="E20:E22">'Conta Real'!N19:N21</f>
        <v>0</v>
      </c>
      <c r="F20" s="105" cm="1">
        <f t="array" ref="F20:F22">'Conta Real'!O19:O21</f>
        <v>0</v>
      </c>
    </row>
    <row r="21" spans="5:6" x14ac:dyDescent="0.25">
      <c r="E21">
        <v>0</v>
      </c>
      <c r="F21">
        <v>0</v>
      </c>
    </row>
    <row r="22" spans="5:6" x14ac:dyDescent="0.25">
      <c r="E22">
        <v>0</v>
      </c>
      <c r="F2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Conta Real</vt:lpstr>
      <vt:lpstr>Dividendos 2022</vt:lpstr>
      <vt:lpstr>Calc1</vt:lpstr>
      <vt:lpstr>Gráfico 1</vt:lpstr>
      <vt:lpstr>'Conta Real'!Area_de_impressao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PPCP - Unid.1 - Jose Carlos Mine Neto</dc:creator>
  <cp:lastModifiedBy>NOTEBOOK</cp:lastModifiedBy>
  <cp:lastPrinted>2019-06-17T15:24:02Z</cp:lastPrinted>
  <dcterms:created xsi:type="dcterms:W3CDTF">2017-10-03T15:52:00Z</dcterms:created>
  <dcterms:modified xsi:type="dcterms:W3CDTF">2022-06-02T13:50:04Z</dcterms:modified>
</cp:coreProperties>
</file>