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F\Controles Neto\"/>
    </mc:Choice>
  </mc:AlternateContent>
  <bookViews>
    <workbookView xWindow="0" yWindow="0" windowWidth="38400" windowHeight="123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I6" i="1"/>
  <c r="G17" i="1"/>
  <c r="E17" i="1"/>
  <c r="H16" i="1"/>
  <c r="E16" i="1"/>
  <c r="H15" i="1"/>
  <c r="E15" i="1"/>
  <c r="E14" i="1"/>
  <c r="H13" i="1"/>
  <c r="E13" i="1"/>
  <c r="H12" i="1"/>
  <c r="E12" i="1"/>
  <c r="H11" i="1"/>
  <c r="E11" i="1"/>
  <c r="H10" i="1"/>
  <c r="G10" i="1"/>
  <c r="E10" i="1"/>
  <c r="E9" i="1"/>
  <c r="H8" i="1"/>
  <c r="E8" i="1"/>
  <c r="H7" i="1"/>
  <c r="C7" i="1"/>
  <c r="E7" i="1" s="1"/>
  <c r="H6" i="1"/>
  <c r="C6" i="1"/>
  <c r="E6" i="1" s="1"/>
  <c r="E5" i="1"/>
  <c r="H4" i="1"/>
  <c r="E3" i="1"/>
  <c r="H2" i="1"/>
  <c r="E2" i="1"/>
  <c r="G7" i="1" l="1"/>
  <c r="G6" i="1"/>
  <c r="K6" i="1" s="1"/>
  <c r="G4" i="1"/>
  <c r="E4" i="1"/>
  <c r="H14" i="1"/>
  <c r="G14" i="1"/>
  <c r="H3" i="1"/>
  <c r="G3" i="1"/>
  <c r="H5" i="1"/>
  <c r="G5" i="1"/>
  <c r="H9" i="1"/>
  <c r="G9" i="1"/>
  <c r="G15" i="1"/>
  <c r="G16" i="1"/>
  <c r="I17" i="1" s="1"/>
  <c r="H17" i="1"/>
  <c r="G2" i="1"/>
  <c r="G8" i="1"/>
  <c r="G11" i="1"/>
  <c r="K10" i="1" s="1"/>
  <c r="K11" i="1" s="1"/>
  <c r="G12" i="1"/>
  <c r="G13" i="1"/>
  <c r="I7" i="1" l="1"/>
  <c r="I3" i="1"/>
  <c r="I10" i="1"/>
  <c r="K12" i="1"/>
  <c r="K13" i="1" s="1"/>
  <c r="I12" i="1"/>
  <c r="I15" i="1"/>
  <c r="I11" i="1"/>
  <c r="B11" i="1"/>
  <c r="K2" i="1"/>
  <c r="I2" i="1"/>
  <c r="K4" i="1"/>
  <c r="I4" i="1"/>
  <c r="I13" i="1"/>
  <c r="K8" i="1"/>
  <c r="I8" i="1"/>
  <c r="K16" i="1"/>
  <c r="I16" i="1"/>
  <c r="I9" i="1"/>
  <c r="I5" i="1"/>
  <c r="I14" i="1"/>
  <c r="K14" i="1"/>
  <c r="K15" i="1" s="1"/>
  <c r="B2" i="1" l="1"/>
  <c r="B14" i="1"/>
  <c r="B9" i="1"/>
  <c r="B13" i="1"/>
  <c r="B16" i="1"/>
  <c r="B5" i="1"/>
  <c r="B8" i="1"/>
  <c r="B3" i="1"/>
  <c r="F18" i="1"/>
  <c r="B18" i="1"/>
  <c r="B10" i="1"/>
  <c r="B6" i="1"/>
  <c r="B7" i="1"/>
  <c r="B17" i="1"/>
  <c r="B15" i="1"/>
  <c r="B12" i="1"/>
  <c r="B4" i="1"/>
</calcChain>
</file>

<file path=xl/sharedStrings.xml><?xml version="1.0" encoding="utf-8"?>
<sst xmlns="http://schemas.openxmlformats.org/spreadsheetml/2006/main" count="34" uniqueCount="34">
  <si>
    <t xml:space="preserve">Papel </t>
  </si>
  <si>
    <t>Concentração</t>
  </si>
  <si>
    <t>Qtde. Total</t>
  </si>
  <si>
    <t>Preço Médio</t>
  </si>
  <si>
    <t>Valor Custo</t>
  </si>
  <si>
    <t>Última Cotação</t>
  </si>
  <si>
    <t>Financeiro</t>
  </si>
  <si>
    <t>Rentabilidade</t>
  </si>
  <si>
    <t>BBAS3</t>
  </si>
  <si>
    <t>Banco</t>
  </si>
  <si>
    <t>ITUB4</t>
  </si>
  <si>
    <t>CGRA4</t>
  </si>
  <si>
    <t>Varejo</t>
  </si>
  <si>
    <t>MGLU3</t>
  </si>
  <si>
    <t>TRIS3</t>
  </si>
  <si>
    <t>Construção Civil</t>
  </si>
  <si>
    <t>TEND3</t>
  </si>
  <si>
    <t>TRPL4</t>
  </si>
  <si>
    <t>Elétrica</t>
  </si>
  <si>
    <t>TAEE11</t>
  </si>
  <si>
    <t>POMO4</t>
  </si>
  <si>
    <t>Transporte</t>
  </si>
  <si>
    <t>LEVE3</t>
  </si>
  <si>
    <t>GGBR4</t>
  </si>
  <si>
    <t>Siderurgia</t>
  </si>
  <si>
    <t>USIM5</t>
  </si>
  <si>
    <t>RAPT4</t>
  </si>
  <si>
    <t>Serviços</t>
  </si>
  <si>
    <t>B3SA3</t>
  </si>
  <si>
    <t>PETR4</t>
  </si>
  <si>
    <t>Especulação</t>
  </si>
  <si>
    <t>VALE3</t>
  </si>
  <si>
    <t>Caixa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</si>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</sst>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&quot;R$&quot;\ * #,##0_-;\-&quot;R$&quot;\ * #,##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165" fontId="4" fillId="2" borderId="0" xfId="2" applyNumberFormat="1" applyFont="1" applyFill="1"/>
    <xf numFmtId="44" fontId="4" fillId="2" borderId="0" xfId="0" applyNumberFormat="1" applyFont="1" applyFill="1"/>
    <xf numFmtId="0" fontId="4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/>
    <xf numFmtId="0" fontId="0" fillId="2" borderId="0" xfId="0" applyFill="1"/>
    <xf numFmtId="0" fontId="3" fillId="2" borderId="5" xfId="0" applyFont="1" applyFill="1" applyBorder="1"/>
    <xf numFmtId="9" fontId="3" fillId="2" borderId="6" xfId="3" applyFont="1" applyFill="1" applyBorder="1" applyAlignment="1">
      <alignment horizontal="center" vertical="center"/>
    </xf>
    <xf numFmtId="44" fontId="3" fillId="2" borderId="7" xfId="2" applyFont="1" applyFill="1" applyBorder="1"/>
    <xf numFmtId="10" fontId="3" fillId="2" borderId="8" xfId="3" applyNumberFormat="1" applyFont="1" applyFill="1" applyBorder="1"/>
    <xf numFmtId="9" fontId="3" fillId="2" borderId="0" xfId="3" applyFont="1" applyFill="1"/>
    <xf numFmtId="0" fontId="4" fillId="2" borderId="9" xfId="0" applyFont="1" applyFill="1" applyBorder="1"/>
    <xf numFmtId="44" fontId="4" fillId="2" borderId="10" xfId="0" applyNumberFormat="1" applyFont="1" applyFill="1" applyBorder="1"/>
    <xf numFmtId="0" fontId="3" fillId="2" borderId="11" xfId="0" applyFont="1" applyFill="1" applyBorder="1"/>
    <xf numFmtId="9" fontId="3" fillId="2" borderId="12" xfId="3" applyFont="1" applyFill="1" applyBorder="1" applyAlignment="1">
      <alignment horizontal="center" vertical="center"/>
    </xf>
    <xf numFmtId="44" fontId="3" fillId="2" borderId="14" xfId="2" applyFont="1" applyFill="1" applyBorder="1"/>
    <xf numFmtId="10" fontId="3" fillId="2" borderId="15" xfId="3" applyNumberFormat="1" applyFont="1" applyFill="1" applyBorder="1"/>
    <xf numFmtId="0" fontId="4" fillId="2" borderId="16" xfId="0" applyFont="1" applyFill="1" applyBorder="1"/>
    <xf numFmtId="9" fontId="4" fillId="2" borderId="17" xfId="3" applyFont="1" applyFill="1" applyBorder="1"/>
    <xf numFmtId="9" fontId="3" fillId="2" borderId="18" xfId="3" applyFont="1" applyFill="1" applyBorder="1"/>
    <xf numFmtId="0" fontId="3" fillId="2" borderId="22" xfId="0" applyFont="1" applyFill="1" applyBorder="1"/>
    <xf numFmtId="9" fontId="3" fillId="2" borderId="23" xfId="3" applyFont="1" applyFill="1" applyBorder="1" applyAlignment="1">
      <alignment horizontal="center" vertical="center"/>
    </xf>
    <xf numFmtId="44" fontId="3" fillId="2" borderId="24" xfId="2" applyFont="1" applyFill="1" applyBorder="1"/>
    <xf numFmtId="10" fontId="3" fillId="2" borderId="25" xfId="3" applyNumberFormat="1" applyFont="1" applyFill="1" applyBorder="1"/>
    <xf numFmtId="9" fontId="3" fillId="2" borderId="21" xfId="3" applyFont="1" applyFill="1" applyBorder="1"/>
    <xf numFmtId="0" fontId="4" fillId="2" borderId="26" xfId="0" applyFont="1" applyFill="1" applyBorder="1"/>
    <xf numFmtId="44" fontId="4" fillId="2" borderId="27" xfId="0" applyNumberFormat="1" applyFont="1" applyFill="1" applyBorder="1"/>
    <xf numFmtId="0" fontId="3" fillId="2" borderId="28" xfId="0" applyFont="1" applyFill="1" applyBorder="1"/>
    <xf numFmtId="44" fontId="4" fillId="2" borderId="17" xfId="0" applyNumberFormat="1" applyFont="1" applyFill="1" applyBorder="1"/>
    <xf numFmtId="9" fontId="3" fillId="2" borderId="19" xfId="3" applyFont="1" applyFill="1" applyBorder="1" applyAlignment="1">
      <alignment horizontal="center" vertical="center"/>
    </xf>
    <xf numFmtId="44" fontId="3" fillId="2" borderId="20" xfId="2" applyFont="1" applyFill="1" applyBorder="1"/>
    <xf numFmtId="9" fontId="3" fillId="2" borderId="29" xfId="3" applyFont="1" applyFill="1" applyBorder="1" applyAlignment="1">
      <alignment horizontal="center" vertical="center"/>
    </xf>
    <xf numFmtId="0" fontId="4" fillId="2" borderId="27" xfId="0" applyFont="1" applyFill="1" applyBorder="1"/>
    <xf numFmtId="9" fontId="3" fillId="2" borderId="30" xfId="3" applyFont="1" applyFill="1" applyBorder="1"/>
    <xf numFmtId="0" fontId="3" fillId="2" borderId="14" xfId="0" applyFont="1" applyFill="1" applyBorder="1"/>
    <xf numFmtId="9" fontId="3" fillId="2" borderId="31" xfId="3" applyFont="1" applyFill="1" applyBorder="1" applyAlignment="1">
      <alignment horizontal="center" vertical="center"/>
    </xf>
    <xf numFmtId="0" fontId="3" fillId="2" borderId="31" xfId="0" applyFont="1" applyFill="1" applyBorder="1"/>
    <xf numFmtId="44" fontId="3" fillId="2" borderId="32" xfId="2" applyFont="1" applyFill="1" applyBorder="1" applyAlignment="1">
      <alignment horizontal="center"/>
    </xf>
    <xf numFmtId="9" fontId="5" fillId="2" borderId="32" xfId="3" applyFont="1" applyFill="1" applyBorder="1" applyAlignment="1">
      <alignment horizontal="center"/>
    </xf>
    <xf numFmtId="9" fontId="4" fillId="2" borderId="12" xfId="3" applyFont="1" applyFill="1" applyBorder="1"/>
    <xf numFmtId="0" fontId="4" fillId="2" borderId="20" xfId="0" applyFont="1" applyFill="1" applyBorder="1"/>
    <xf numFmtId="9" fontId="4" fillId="2" borderId="0" xfId="0" applyNumberFormat="1" applyFont="1" applyFill="1"/>
    <xf numFmtId="44" fontId="4" fillId="2" borderId="0" xfId="0" applyNumberFormat="1" applyFont="1" applyFill="1" applyBorder="1"/>
    <xf numFmtId="10" fontId="4" fillId="2" borderId="0" xfId="3" applyNumberFormat="1" applyFont="1" applyFill="1" applyBorder="1"/>
    <xf numFmtId="44" fontId="4" fillId="2" borderId="20" xfId="0" applyNumberFormat="1" applyFont="1" applyFill="1" applyBorder="1"/>
    <xf numFmtId="44" fontId="3" fillId="3" borderId="12" xfId="2" applyFont="1" applyFill="1" applyBorder="1" applyAlignment="1">
      <alignment horizontal="center"/>
    </xf>
    <xf numFmtId="164" fontId="3" fillId="3" borderId="7" xfId="1" applyNumberFormat="1" applyFont="1" applyFill="1" applyBorder="1"/>
    <xf numFmtId="164" fontId="3" fillId="3" borderId="13" xfId="1" applyNumberFormat="1" applyFont="1" applyFill="1" applyBorder="1"/>
    <xf numFmtId="164" fontId="3" fillId="3" borderId="24" xfId="1" applyNumberFormat="1" applyFont="1" applyFill="1" applyBorder="1"/>
    <xf numFmtId="164" fontId="3" fillId="3" borderId="14" xfId="1" applyNumberFormat="1" applyFont="1" applyFill="1" applyBorder="1"/>
    <xf numFmtId="44" fontId="3" fillId="3" borderId="7" xfId="2" applyFont="1" applyFill="1" applyBorder="1"/>
    <xf numFmtId="44" fontId="3" fillId="3" borderId="13" xfId="2" applyFont="1" applyFill="1" applyBorder="1"/>
    <xf numFmtId="44" fontId="3" fillId="3" borderId="24" xfId="2" applyFont="1" applyFill="1" applyBorder="1"/>
    <xf numFmtId="44" fontId="3" fillId="3" borderId="14" xfId="2" applyFont="1" applyFill="1" applyBorder="1"/>
    <xf numFmtId="44" fontId="3" fillId="3" borderId="20" xfId="2" applyFont="1" applyFill="1" applyBorder="1"/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7C-4051-8465-0662043B61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87C-4051-8465-0662043B61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7C-4051-8465-0662043B61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587C-4051-8465-0662043B61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7C-4051-8465-0662043B61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587C-4051-8465-0662043B61B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7C-4051-8465-0662043B61B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587C-4051-8465-0662043B61B9}"/>
              </c:ext>
            </c:extLst>
          </c:dPt>
          <c:dLbls>
            <c:dLbl>
              <c:idx val="2"/>
              <c:layout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3611111111111"/>
                      <c:h val="0.1666666666666666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87C-4051-8465-0662043B6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(Planilha1!$J$2,Planilha1!$J$4,Planilha1!$J$6,Planilha1!$J$8,Planilha1!$J$10,Planilha1!$J$12,Planilha1!$J$14,Planilha1!$J$16)</c:f>
              <c:strCache>
                <c:ptCount val="8"/>
                <c:pt idx="0">
                  <c:v>Banco</c:v>
                </c:pt>
                <c:pt idx="1">
                  <c:v>Varejo</c:v>
                </c:pt>
                <c:pt idx="2">
                  <c:v>Construção Civil</c:v>
                </c:pt>
                <c:pt idx="3">
                  <c:v>Elétrica</c:v>
                </c:pt>
                <c:pt idx="4">
                  <c:v>Transporte</c:v>
                </c:pt>
                <c:pt idx="5">
                  <c:v>Siderurgia</c:v>
                </c:pt>
                <c:pt idx="6">
                  <c:v>Serviços</c:v>
                </c:pt>
                <c:pt idx="7">
                  <c:v>Especulação</c:v>
                </c:pt>
              </c:strCache>
            </c:strRef>
          </c:cat>
          <c:val>
            <c:numRef>
              <c:f>(Planilha1!$K$2,Planilha1!$K$4,Planilha1!$K$6,Planilha1!$K$8,Planilha1!$K$10,Planilha1!$K$12,Planilha1!$K$14,Planilha1!$K$16)</c:f>
              <c:numCache>
                <c:formatCode>_("R$"* #,##0.00_);_("R$"* \(#,##0.00\);_("R$"* "-"??_);_(@_)</c:formatCode>
                <c:ptCount val="8"/>
                <c:pt idx="0">
                  <c:v>119499</c:v>
                </c:pt>
                <c:pt idx="1">
                  <c:v>120156</c:v>
                </c:pt>
                <c:pt idx="2">
                  <c:v>114404</c:v>
                </c:pt>
                <c:pt idx="3">
                  <c:v>128946</c:v>
                </c:pt>
                <c:pt idx="4">
                  <c:v>164600</c:v>
                </c:pt>
                <c:pt idx="5">
                  <c:v>131280</c:v>
                </c:pt>
                <c:pt idx="6">
                  <c:v>123290</c:v>
                </c:pt>
                <c:pt idx="7">
                  <c:v>117536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7C-4051-8465-0662043B61B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38099</xdr:colOff>
      <xdr:row>1</xdr:row>
      <xdr:rowOff>161925</xdr:rowOff>
    </xdr:from>
    <xdr:to>
      <xdr:col>21</xdr:col>
      <xdr:colOff>428625</xdr:colOff>
      <xdr:row>17</xdr:row>
      <xdr:rowOff>142875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K27" sqref="K27"/>
    </sheetView>
  </sheetViews>
  <sheetFormatPr defaultRowHeight="15" x14ac:dyDescent="0.25"/>
  <cols>
    <col min="1" max="1" width="7.28515625" style="9" bestFit="1" customWidth="1"/>
    <col min="2" max="2" width="11.5703125" style="9" bestFit="1" customWidth="1"/>
    <col min="3" max="3" width="9.7109375" style="9" bestFit="1" customWidth="1"/>
    <col min="4" max="4" width="10.85546875" style="9" bestFit="1" customWidth="1"/>
    <col min="5" max="5" width="15" style="9" bestFit="1" customWidth="1"/>
    <col min="6" max="6" width="12.7109375" style="9" bestFit="1" customWidth="1"/>
    <col min="7" max="7" width="15" style="9" bestFit="1" customWidth="1"/>
    <col min="8" max="8" width="11.7109375" style="9" bestFit="1" customWidth="1"/>
    <col min="9" max="9" width="4.28515625" style="9" bestFit="1" customWidth="1"/>
    <col min="10" max="10" width="14.140625" style="9" bestFit="1" customWidth="1"/>
    <col min="11" max="11" width="13.5703125" style="9" bestFit="1" customWidth="1"/>
    <col min="12" max="16384" width="9.140625" style="9"/>
  </cols>
  <sheetData>
    <row r="1" spans="1:11" ht="15.75" thickBot="1" x14ac:dyDescent="0.3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8"/>
      <c r="J1" s="3"/>
      <c r="K1" s="3"/>
    </row>
    <row r="2" spans="1:11" x14ac:dyDescent="0.25">
      <c r="A2" s="10" t="s">
        <v>8</v>
      </c>
      <c r="B2" s="11">
        <f>G2/$G$19</f>
        <v>5.7336475962673022E-2</v>
      </c>
      <c r="C2" s="50">
        <v>2000</v>
      </c>
      <c r="D2" s="54">
        <v>32.33</v>
      </c>
      <c r="E2" s="12">
        <f>+C2*D2</f>
        <v>64660</v>
      </c>
      <c r="F2" s="54">
        <v>29.52</v>
      </c>
      <c r="G2" s="12">
        <f>+C2*F2</f>
        <v>59040</v>
      </c>
      <c r="H2" s="13">
        <f>(F2-D2)/D2</f>
        <v>-8.6916176925456196E-2</v>
      </c>
      <c r="I2" s="14">
        <f>(G2/(SUM($G$2:$G$3)))</f>
        <v>0.49406271182185624</v>
      </c>
      <c r="J2" s="15" t="s">
        <v>9</v>
      </c>
      <c r="K2" s="16">
        <f>SUM(G2:G3)</f>
        <v>119499</v>
      </c>
    </row>
    <row r="3" spans="1:11" ht="15.75" thickBot="1" x14ac:dyDescent="0.3">
      <c r="A3" s="17" t="s">
        <v>10</v>
      </c>
      <c r="B3" s="18">
        <f>G3/$G$19</f>
        <v>5.8714532524174259E-2</v>
      </c>
      <c r="C3" s="51">
        <v>2100</v>
      </c>
      <c r="D3" s="55">
        <v>26.17</v>
      </c>
      <c r="E3" s="19">
        <f>+C3*D3</f>
        <v>54957</v>
      </c>
      <c r="F3" s="57">
        <v>28.79</v>
      </c>
      <c r="G3" s="19">
        <f>+C3*F3</f>
        <v>60459</v>
      </c>
      <c r="H3" s="20">
        <f t="shared" ref="H3:H13" si="0">(F3-D3)/D3</f>
        <v>0.10011463507833386</v>
      </c>
      <c r="I3" s="23">
        <f>(G3/(SUM($G$2:$G$3)))</f>
        <v>0.50593728817814376</v>
      </c>
      <c r="J3" s="21"/>
      <c r="K3" s="22"/>
    </row>
    <row r="4" spans="1:11" x14ac:dyDescent="0.25">
      <c r="A4" s="10" t="s">
        <v>11</v>
      </c>
      <c r="B4" s="11">
        <f>G4/$G$19</f>
        <v>5.8381429352507647E-2</v>
      </c>
      <c r="C4" s="50">
        <v>1400</v>
      </c>
      <c r="D4" s="54">
        <v>26.44</v>
      </c>
      <c r="E4" s="12">
        <f t="shared" ref="E4:E17" si="1">+C4*D4</f>
        <v>37016</v>
      </c>
      <c r="F4" s="54">
        <v>42.94</v>
      </c>
      <c r="G4" s="12">
        <f t="shared" ref="G4:G17" si="2">+C4*F4</f>
        <v>60116</v>
      </c>
      <c r="H4" s="13">
        <f t="shared" si="0"/>
        <v>0.62405446293494693</v>
      </c>
      <c r="I4" s="14">
        <f>(G4/(SUM($G$4:$G$5)))</f>
        <v>0.5003162555344719</v>
      </c>
      <c r="J4" s="15" t="s">
        <v>12</v>
      </c>
      <c r="K4" s="16">
        <f>SUM(G4:G5)</f>
        <v>120156</v>
      </c>
    </row>
    <row r="5" spans="1:11" ht="15.75" thickBot="1" x14ac:dyDescent="0.3">
      <c r="A5" s="24" t="s">
        <v>13</v>
      </c>
      <c r="B5" s="25">
        <f>G5/$G$19</f>
        <v>5.8307622235753524E-2</v>
      </c>
      <c r="C5" s="52">
        <v>3800</v>
      </c>
      <c r="D5" s="56">
        <v>7.54</v>
      </c>
      <c r="E5" s="26">
        <f>+C5*D5</f>
        <v>28652</v>
      </c>
      <c r="F5" s="56">
        <v>15.8</v>
      </c>
      <c r="G5" s="26">
        <f>+C5*F5</f>
        <v>60040</v>
      </c>
      <c r="H5" s="27">
        <f t="shared" si="0"/>
        <v>1.0954907161803715</v>
      </c>
      <c r="I5" s="28">
        <f>(G5/(SUM($G$4:$G$5)))</f>
        <v>0.49968374446552816</v>
      </c>
      <c r="J5" s="29"/>
      <c r="K5" s="30"/>
    </row>
    <row r="6" spans="1:11" x14ac:dyDescent="0.25">
      <c r="A6" s="31" t="s">
        <v>14</v>
      </c>
      <c r="B6" s="18">
        <f>G6/$G$19</f>
        <v>5.742387912725027E-2</v>
      </c>
      <c r="C6" s="53">
        <f>6200+500+400+200</f>
        <v>7300</v>
      </c>
      <c r="D6" s="57">
        <v>13.58</v>
      </c>
      <c r="E6" s="19">
        <f t="shared" ref="E6" si="3">+C6*D6</f>
        <v>99134</v>
      </c>
      <c r="F6" s="57">
        <v>8.1</v>
      </c>
      <c r="G6" s="19">
        <f t="shared" ref="G6" si="4">+C6*F6</f>
        <v>59130</v>
      </c>
      <c r="H6" s="20">
        <f t="shared" si="0"/>
        <v>-0.40353460972017674</v>
      </c>
      <c r="I6" s="14">
        <f>(G6/(SUM($G$6:$G$7)))</f>
        <v>0.51685255760288107</v>
      </c>
      <c r="J6" s="21" t="s">
        <v>15</v>
      </c>
      <c r="K6" s="32">
        <f>SUM(G6:G7)</f>
        <v>114404</v>
      </c>
    </row>
    <row r="7" spans="1:11" ht="15.75" thickBot="1" x14ac:dyDescent="0.3">
      <c r="A7" s="17" t="s">
        <v>16</v>
      </c>
      <c r="B7" s="33">
        <f>G7/$G$19</f>
        <v>5.3679139098251831E-2</v>
      </c>
      <c r="C7" s="51">
        <f>2600+200+100</f>
        <v>2900</v>
      </c>
      <c r="D7" s="55">
        <v>31.72</v>
      </c>
      <c r="E7" s="34">
        <f t="shared" ref="E7" si="5">+C7*D7</f>
        <v>91988</v>
      </c>
      <c r="F7" s="58">
        <v>19.059999999999999</v>
      </c>
      <c r="G7" s="34">
        <f t="shared" ref="G7" si="6">+C7*F7</f>
        <v>55273.999999999993</v>
      </c>
      <c r="H7" s="27">
        <f t="shared" si="0"/>
        <v>-0.39911727616645654</v>
      </c>
      <c r="I7" s="23">
        <f>(G7/(SUM($G$6:$G$7)))</f>
        <v>0.48314744239711893</v>
      </c>
      <c r="J7" s="21"/>
      <c r="K7" s="32"/>
    </row>
    <row r="8" spans="1:11" x14ac:dyDescent="0.25">
      <c r="A8" s="10" t="s">
        <v>17</v>
      </c>
      <c r="B8" s="35">
        <f>G8/$G$19</f>
        <v>5.3263488493373382E-2</v>
      </c>
      <c r="C8" s="50">
        <v>2200</v>
      </c>
      <c r="D8" s="54">
        <v>24.22</v>
      </c>
      <c r="E8" s="12">
        <f t="shared" si="1"/>
        <v>53284</v>
      </c>
      <c r="F8" s="54">
        <v>24.93</v>
      </c>
      <c r="G8" s="12">
        <f>+C8*F8</f>
        <v>54846</v>
      </c>
      <c r="H8" s="20">
        <f t="shared" si="0"/>
        <v>2.9314616019818367E-2</v>
      </c>
      <c r="I8" s="14">
        <f>(G8/(SUM($G$8:$G$9)))</f>
        <v>0.42534084035177516</v>
      </c>
      <c r="J8" s="15" t="s">
        <v>18</v>
      </c>
      <c r="K8" s="16">
        <f>SUM(G8:G9)</f>
        <v>128946</v>
      </c>
    </row>
    <row r="9" spans="1:11" ht="15.75" thickBot="1" x14ac:dyDescent="0.3">
      <c r="A9" s="24" t="s">
        <v>19</v>
      </c>
      <c r="B9" s="25">
        <f>G9/$G$19</f>
        <v>7.1961938835265429E-2</v>
      </c>
      <c r="C9" s="52">
        <v>2000</v>
      </c>
      <c r="D9" s="56">
        <v>23.1</v>
      </c>
      <c r="E9" s="26">
        <f t="shared" si="1"/>
        <v>46200</v>
      </c>
      <c r="F9" s="56">
        <v>37.049999999999997</v>
      </c>
      <c r="G9" s="26">
        <f t="shared" si="2"/>
        <v>74100</v>
      </c>
      <c r="H9" s="27">
        <f t="shared" si="0"/>
        <v>0.60389610389610371</v>
      </c>
      <c r="I9" s="23">
        <f>(G9/(SUM($G$8:$G$9)))</f>
        <v>0.57465915964822489</v>
      </c>
      <c r="J9" s="29"/>
      <c r="K9" s="36"/>
    </row>
    <row r="10" spans="1:11" x14ac:dyDescent="0.25">
      <c r="A10" s="10" t="s">
        <v>20</v>
      </c>
      <c r="B10" s="35">
        <f>G10/$G$19</f>
        <v>8.1576286938762427E-2</v>
      </c>
      <c r="C10" s="50">
        <v>30000</v>
      </c>
      <c r="D10" s="54">
        <v>3.33</v>
      </c>
      <c r="E10" s="12">
        <f t="shared" si="1"/>
        <v>99900</v>
      </c>
      <c r="F10" s="54">
        <v>2.8</v>
      </c>
      <c r="G10" s="12">
        <f>+C10*F10</f>
        <v>84000</v>
      </c>
      <c r="H10" s="20">
        <f t="shared" si="0"/>
        <v>-0.15915915915915924</v>
      </c>
      <c r="I10" s="14">
        <f>(G10/(SUM($G$10:$G$11)))</f>
        <v>0.51032806804374242</v>
      </c>
      <c r="J10" s="15" t="s">
        <v>21</v>
      </c>
      <c r="K10" s="16">
        <f>SUM(G10:G11)</f>
        <v>164600</v>
      </c>
    </row>
    <row r="11" spans="1:11" ht="15.75" thickBot="1" x14ac:dyDescent="0.3">
      <c r="A11" s="24" t="s">
        <v>22</v>
      </c>
      <c r="B11" s="25">
        <f>G11/$G$19</f>
        <v>7.8274389610288708E-2</v>
      </c>
      <c r="C11" s="52">
        <v>2000</v>
      </c>
      <c r="D11" s="56">
        <v>20.43</v>
      </c>
      <c r="E11" s="26">
        <f t="shared" si="1"/>
        <v>40860</v>
      </c>
      <c r="F11" s="56">
        <v>40.299999999999997</v>
      </c>
      <c r="G11" s="26">
        <f t="shared" ref="G11" si="7">+C11*F11</f>
        <v>80600</v>
      </c>
      <c r="H11" s="27">
        <f t="shared" si="0"/>
        <v>0.97258932941752319</v>
      </c>
      <c r="I11" s="23">
        <f>(G11/(SUM($G$10:$G$11)))</f>
        <v>0.48967193195625758</v>
      </c>
      <c r="J11" s="29"/>
      <c r="K11" s="22">
        <f>K10/SUM(E10:E11)-1</f>
        <v>0.16936629724353502</v>
      </c>
    </row>
    <row r="12" spans="1:11" x14ac:dyDescent="0.25">
      <c r="A12" s="10" t="s">
        <v>23</v>
      </c>
      <c r="B12" s="11">
        <f>G12/$G$19</f>
        <v>7.8808520060482987E-2</v>
      </c>
      <c r="C12" s="50">
        <v>3000</v>
      </c>
      <c r="D12" s="54">
        <v>19.63</v>
      </c>
      <c r="E12" s="12">
        <f>+C12*D12</f>
        <v>58890</v>
      </c>
      <c r="F12" s="54">
        <v>27.05</v>
      </c>
      <c r="G12" s="12">
        <f>+C12*F12</f>
        <v>81150</v>
      </c>
      <c r="H12" s="20">
        <f>(F12-D12)/D12</f>
        <v>0.37799286805909332</v>
      </c>
      <c r="I12" s="14">
        <f>(G12/(SUM($G$12:$G$13)))</f>
        <v>0.61814442413162707</v>
      </c>
      <c r="J12" s="15" t="s">
        <v>24</v>
      </c>
      <c r="K12" s="16">
        <f>SUM(G12:G13)</f>
        <v>131280</v>
      </c>
    </row>
    <row r="13" spans="1:11" ht="15.75" thickBot="1" x14ac:dyDescent="0.3">
      <c r="A13" s="24" t="s">
        <v>25</v>
      </c>
      <c r="B13" s="25">
        <f>G13/$G$19</f>
        <v>4.8683562669525719E-2</v>
      </c>
      <c r="C13" s="52">
        <v>3000</v>
      </c>
      <c r="D13" s="56">
        <v>10.29</v>
      </c>
      <c r="E13" s="26">
        <f t="shared" si="1"/>
        <v>30869.999999999996</v>
      </c>
      <c r="F13" s="56">
        <v>16.71</v>
      </c>
      <c r="G13" s="26">
        <f t="shared" si="2"/>
        <v>50130</v>
      </c>
      <c r="H13" s="27">
        <f t="shared" si="0"/>
        <v>0.62390670553935879</v>
      </c>
      <c r="I13" s="23">
        <f>(G13/(SUM($G$12:$G$13)))</f>
        <v>0.38185557586837293</v>
      </c>
      <c r="J13" s="29"/>
      <c r="K13" s="22">
        <f>K12/SUM(E12:E13)-1</f>
        <v>0.46256684491978617</v>
      </c>
    </row>
    <row r="14" spans="1:11" x14ac:dyDescent="0.25">
      <c r="A14" s="10" t="s">
        <v>26</v>
      </c>
      <c r="B14" s="11">
        <f>G14/$G$19</f>
        <v>5.8900021462332641E-2</v>
      </c>
      <c r="C14" s="50">
        <v>5000</v>
      </c>
      <c r="D14" s="54">
        <v>8.5299999999999994</v>
      </c>
      <c r="E14" s="12">
        <f t="shared" si="1"/>
        <v>42650</v>
      </c>
      <c r="F14" s="54">
        <v>12.13</v>
      </c>
      <c r="G14" s="12">
        <f t="shared" si="2"/>
        <v>60650.000000000007</v>
      </c>
      <c r="H14" s="13">
        <f>(F14-D14)/D14</f>
        <v>0.42203985932004712</v>
      </c>
      <c r="I14" s="14">
        <f>(G14/(SUM($G$14:$G$15)))</f>
        <v>0.49192959688539223</v>
      </c>
      <c r="J14" s="15" t="s">
        <v>27</v>
      </c>
      <c r="K14" s="16">
        <f>SUM(G14:G15)</f>
        <v>123290</v>
      </c>
    </row>
    <row r="15" spans="1:11" ht="15.75" thickBot="1" x14ac:dyDescent="0.3">
      <c r="A15" s="24" t="s">
        <v>28</v>
      </c>
      <c r="B15" s="25">
        <f>G15/$G$19</f>
        <v>6.0832602545762837E-2</v>
      </c>
      <c r="C15" s="52">
        <v>4500</v>
      </c>
      <c r="D15" s="56">
        <v>11.5</v>
      </c>
      <c r="E15" s="26">
        <f t="shared" si="1"/>
        <v>51750</v>
      </c>
      <c r="F15" s="56">
        <v>13.92</v>
      </c>
      <c r="G15" s="26">
        <f t="shared" si="2"/>
        <v>62640</v>
      </c>
      <c r="H15" s="27">
        <f t="shared" ref="H15:H16" si="8">(F15-D15)/D15</f>
        <v>0.21043478260869564</v>
      </c>
      <c r="I15" s="23">
        <f>(G15/(SUM($G$14:$G$15)))</f>
        <v>0.50807040311460783</v>
      </c>
      <c r="J15" s="21"/>
      <c r="K15" s="22">
        <f>K14/SUM(E14:E15)-1</f>
        <v>0.30603813559322024</v>
      </c>
    </row>
    <row r="16" spans="1:11" x14ac:dyDescent="0.25">
      <c r="A16" s="31" t="s">
        <v>29</v>
      </c>
      <c r="B16" s="18">
        <f>G16/$G$19</f>
        <v>8.3596271186769877E-2</v>
      </c>
      <c r="C16" s="53">
        <v>3200</v>
      </c>
      <c r="D16" s="57">
        <v>24.37</v>
      </c>
      <c r="E16" s="19">
        <f t="shared" si="1"/>
        <v>77984</v>
      </c>
      <c r="F16" s="57">
        <v>26.9</v>
      </c>
      <c r="G16" s="19">
        <f t="shared" si="2"/>
        <v>86080</v>
      </c>
      <c r="H16" s="20">
        <f t="shared" si="8"/>
        <v>0.10381616741895763</v>
      </c>
      <c r="I16" s="37">
        <f>(G16/(SUM($G$16:$G$17)))</f>
        <v>0.73237135856248303</v>
      </c>
      <c r="J16" s="15" t="s">
        <v>30</v>
      </c>
      <c r="K16" s="16">
        <f>SUM(G16:G17)</f>
        <v>117536</v>
      </c>
    </row>
    <row r="17" spans="1:11" ht="15.75" thickBot="1" x14ac:dyDescent="0.3">
      <c r="A17" s="24" t="s">
        <v>31</v>
      </c>
      <c r="B17" s="25">
        <f>G17/$G$19</f>
        <v>3.0548377166020369E-2</v>
      </c>
      <c r="C17" s="52">
        <v>400</v>
      </c>
      <c r="D17" s="56">
        <v>53.5</v>
      </c>
      <c r="E17" s="26">
        <f t="shared" si="1"/>
        <v>21400</v>
      </c>
      <c r="F17" s="56">
        <v>78.64</v>
      </c>
      <c r="G17" s="26">
        <f t="shared" si="2"/>
        <v>31456</v>
      </c>
      <c r="H17" s="27">
        <f>(F17-D17)/D17</f>
        <v>0.46990654205607479</v>
      </c>
      <c r="I17" s="28">
        <f>(G17/(SUM($G$16:$G$17)))</f>
        <v>0.26762864143751702</v>
      </c>
      <c r="J17" s="29"/>
      <c r="K17" s="30"/>
    </row>
    <row r="18" spans="1:11" x14ac:dyDescent="0.25">
      <c r="A18" s="38" t="s">
        <v>32</v>
      </c>
      <c r="B18" s="39">
        <f>G18/$G$19</f>
        <v>9.7114627308050507E-3</v>
      </c>
      <c r="C18" s="40"/>
      <c r="D18" s="41"/>
      <c r="E18" s="41"/>
      <c r="F18" s="42">
        <f>(G19-E19-G18)/E19</f>
        <v>0.13276678941784836</v>
      </c>
      <c r="G18" s="49">
        <v>10000</v>
      </c>
      <c r="H18" s="43"/>
      <c r="I18" s="3"/>
      <c r="J18" s="1"/>
      <c r="K18" s="2"/>
    </row>
    <row r="19" spans="1:11" x14ac:dyDescent="0.25">
      <c r="A19" s="44" t="s">
        <v>33</v>
      </c>
      <c r="B19" s="45"/>
      <c r="C19" s="3"/>
      <c r="D19" s="3"/>
      <c r="E19" s="46">
        <f>SUM(E2:E18)</f>
        <v>900195</v>
      </c>
      <c r="F19" s="47"/>
      <c r="G19" s="48">
        <f>SUM(G2:G18)-H19</f>
        <v>1029711</v>
      </c>
      <c r="H19" s="2"/>
      <c r="I19" s="2"/>
      <c r="J19" s="3"/>
      <c r="K19" s="2"/>
    </row>
  </sheetData>
  <conditionalFormatting sqref="H8:H17 H2:H4">
    <cfRule type="cellIs" dxfId="5" priority="21" operator="lessThan">
      <formula>0</formula>
    </cfRule>
    <cfRule type="cellIs" dxfId="4" priority="22" operator="greaterThanOrEqual">
      <formula>0</formula>
    </cfRule>
  </conditionalFormatting>
  <conditionalFormatting sqref="H5">
    <cfRule type="cellIs" dxfId="3" priority="19" operator="lessThan">
      <formula>0</formula>
    </cfRule>
    <cfRule type="cellIs" dxfId="2" priority="20" operator="greaterThanOrEqual">
      <formula>0</formula>
    </cfRule>
  </conditionalFormatting>
  <conditionalFormatting sqref="H6:H7">
    <cfRule type="cellIs" dxfId="1" priority="17" operator="lessThan">
      <formula>0</formula>
    </cfRule>
    <cfRule type="cellIs" dxfId="0" priority="18" operator="greaterThanOr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netomine</dc:creator>
  <cp:lastModifiedBy>netomine</cp:lastModifiedBy>
  <dcterms:created xsi:type="dcterms:W3CDTF">2021-09-27T23:27:34Z</dcterms:created>
  <dcterms:modified xsi:type="dcterms:W3CDTF">2021-09-27T23:40:11Z</dcterms:modified>
</cp:coreProperties>
</file>